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120" windowWidth="15195" windowHeight="8700" tabRatio="847"/>
  </bookViews>
  <sheets>
    <sheet name="Input" sheetId="1" r:id="rId1"/>
    <sheet name="M Loads" sheetId="15" r:id="rId2"/>
    <sheet name="M Feeders" sheetId="16" r:id="rId3"/>
    <sheet name="Calcs" sheetId="6" r:id="rId4"/>
    <sheet name="1-Line" sheetId="27" r:id="rId5"/>
    <sheet name="Load Summary" sheetId="24" r:id="rId6"/>
    <sheet name="Short 1" sheetId="8" state="hidden" r:id="rId7"/>
    <sheet name="Short 2" sheetId="9" state="hidden" r:id="rId8"/>
    <sheet name="Short 3" sheetId="11" state="hidden" r:id="rId9"/>
    <sheet name="Short 4" sheetId="12" state="hidden" r:id="rId10"/>
    <sheet name="Short 5" sheetId="13" state="hidden" r:id="rId11"/>
    <sheet name="Short 6" sheetId="14" state="hidden" r:id="rId12"/>
  </sheets>
  <definedNames>
    <definedName name="ALL">#REF!</definedName>
    <definedName name="ATS">'1-Line'!$B$15</definedName>
    <definedName name="CIR_01">'1-Line'!$B$16</definedName>
    <definedName name="CIR_02">'1-Line'!$B$17</definedName>
    <definedName name="CIR_03">'1-Line'!$B$18</definedName>
    <definedName name="CIR_04">'1-Line'!$B$19</definedName>
    <definedName name="CIR_05">'1-Line'!$B$20</definedName>
    <definedName name="CIR_06">'1-Line'!$B$21</definedName>
    <definedName name="CIR_07">'1-Line'!$B$22</definedName>
    <definedName name="CIR_08">'1-Line'!$B$23</definedName>
    <definedName name="CIR_09">'1-Line'!$B$24</definedName>
    <definedName name="CIR_10">'1-Line'!$B$25</definedName>
    <definedName name="CIR_11">'1-Line'!$B$26</definedName>
    <definedName name="CIR_12">'1-Line'!$B$27</definedName>
    <definedName name="CIR_13">'1-Line'!$B$28</definedName>
    <definedName name="CIR_14">'1-Line'!$B$29</definedName>
    <definedName name="CIR_15">'1-Line'!$B$30</definedName>
    <definedName name="CIR_16">'1-Line'!$B$31</definedName>
    <definedName name="CIR_17">'1-Line'!$B$32</definedName>
    <definedName name="CIR_18">'1-Line'!$B$33</definedName>
    <definedName name="CIR_19">'1-Line'!$B$34</definedName>
    <definedName name="CIR_20">'1-Line'!$B$35</definedName>
    <definedName name="CIR_21">'1-Line'!$B$36</definedName>
    <definedName name="CIR_22">'1-Line'!$B$37</definedName>
    <definedName name="CIR_23">'1-Line'!$B$38</definedName>
    <definedName name="CIR_24">'1-Line'!$B$39</definedName>
    <definedName name="CIRCUITS">'1-Line'!$B$2</definedName>
    <definedName name="CT">'1-Line'!$B$3</definedName>
    <definedName name="DIRECTORY_TALL">#REF!</definedName>
    <definedName name="DIRECTORY_WIDE">#REF!</definedName>
    <definedName name="ENTER_INFO">#REF!</definedName>
    <definedName name="ERROR">'1-Line'!$B$1</definedName>
    <definedName name="ERROR_CHECK">#REF!</definedName>
    <definedName name="FEEDER_SIZING">'1-Line'!$B$11</definedName>
    <definedName name="GENSET">'1-Line'!$B$14</definedName>
    <definedName name="GROUND">'1-Line'!$B$13</definedName>
    <definedName name="LOAD_CALCS">#REF!</definedName>
    <definedName name="MAIN">'1-Line'!$B$5</definedName>
    <definedName name="METER">'1-Line'!$B$4</definedName>
    <definedName name="METER_01">'1-Line'!$B$41</definedName>
    <definedName name="METER_02">'1-Line'!$B$42</definedName>
    <definedName name="METER_03">'1-Line'!$B$43</definedName>
    <definedName name="METER_04">'1-Line'!$B$44</definedName>
    <definedName name="METER_05">'1-Line'!$B$45</definedName>
    <definedName name="METER_06">'1-Line'!$B$46</definedName>
    <definedName name="METER_07">'1-Line'!$B$47</definedName>
    <definedName name="METER_08">'1-Line'!$B$48</definedName>
    <definedName name="METER_09">'1-Line'!$B$49</definedName>
    <definedName name="METER_10">'1-Line'!$B$50</definedName>
    <definedName name="METER_11">'1-Line'!$B$51</definedName>
    <definedName name="METER_12">'1-Line'!$B$52</definedName>
    <definedName name="METER_13">'1-Line'!$B$53</definedName>
    <definedName name="METER_14">'1-Line'!$B$54</definedName>
    <definedName name="METER_15">'1-Line'!$B$55</definedName>
    <definedName name="METER_16">'1-Line'!$B$56</definedName>
    <definedName name="METER_17">'1-Line'!$B$57</definedName>
    <definedName name="METER_18">'1-Line'!$B$58</definedName>
    <definedName name="METER_19">'1-Line'!$B$59</definedName>
    <definedName name="METER_20">'1-Line'!$B$60</definedName>
    <definedName name="METER_21">'1-Line'!$B$61</definedName>
    <definedName name="METER_22">'1-Line'!$B$62</definedName>
    <definedName name="METER_23">'1-Line'!$B$63</definedName>
    <definedName name="METER_24">'1-Line'!$B$64</definedName>
    <definedName name="MIN_NET_VA">'Load Summary'!$I$93</definedName>
    <definedName name="PANEL_TALL">#REF!</definedName>
    <definedName name="PANEL_WIDE">#REF!</definedName>
    <definedName name="_xlnm.Print_Area" localSheetId="3">Calcs!$B$2:$Q$55</definedName>
    <definedName name="SAMPS01">Input!$AS$3</definedName>
    <definedName name="SAMPS02">Input!$AS$4</definedName>
    <definedName name="SAMPS03">Input!$AS$5</definedName>
    <definedName name="SAMPS04">Input!$AS$6</definedName>
    <definedName name="SAMPS05">Input!$AS$7</definedName>
    <definedName name="SAMPS06">Input!$AS$8</definedName>
    <definedName name="SAMPS07">Input!$AS$9</definedName>
    <definedName name="SAMPS08">Input!$AS$10</definedName>
    <definedName name="SAMPS09">Input!$AS$11</definedName>
    <definedName name="SAMPS10">Input!$AS$12</definedName>
    <definedName name="SAMPS11">Input!$AS$13</definedName>
    <definedName name="SAMPS12">Input!$AS$14</definedName>
    <definedName name="SAMPS13">Input!$AS$15</definedName>
    <definedName name="SAMPS14">Input!$AS$16</definedName>
    <definedName name="SAMPS15">Input!$AS$17</definedName>
    <definedName name="SAMPS16">Input!$AS$18</definedName>
    <definedName name="SAMPS17">Input!$AS$19</definedName>
    <definedName name="SAMPS18">Input!$AS$20</definedName>
    <definedName name="SAMPS19">Input!$AS$21</definedName>
    <definedName name="SAMPS20">Input!$AS$22</definedName>
    <definedName name="SAMPS21">Input!$AS$23</definedName>
    <definedName name="SAMPS22">Input!$AS$24</definedName>
    <definedName name="SAMPS23">Input!$AS$25</definedName>
    <definedName name="SAMPS24">Input!$AS$26</definedName>
    <definedName name="SHOW_AFC">'1-Line'!$B$7</definedName>
    <definedName name="SHOW_LENGTH">'1-Line'!$B$8</definedName>
    <definedName name="SHOW_TRUE">Input!$U$30</definedName>
    <definedName name="SHOW_VD">'1-Line'!$B$6</definedName>
    <definedName name="UNDER_OVER">'1-Line'!$B$9</definedName>
    <definedName name="XPBKR01">#REF!</definedName>
    <definedName name="XPBKR02">#REF!</definedName>
    <definedName name="XPBKR03">#REF!</definedName>
    <definedName name="XPBKR04">#REF!</definedName>
    <definedName name="XPBKR05">#REF!</definedName>
    <definedName name="XPBKR06">#REF!</definedName>
    <definedName name="XPBKR07">#REF!</definedName>
    <definedName name="XPBKR08">#REF!</definedName>
    <definedName name="XPBKR09">#REF!</definedName>
    <definedName name="XPBKR10">#REF!</definedName>
    <definedName name="XPBKR11">#REF!</definedName>
    <definedName name="XPBKR12">#REF!</definedName>
    <definedName name="XPBKR13">#REF!</definedName>
    <definedName name="XPBKR14">#REF!</definedName>
    <definedName name="XPBKR15">#REF!</definedName>
    <definedName name="XPBKR16">#REF!</definedName>
    <definedName name="XPBKR17">#REF!</definedName>
    <definedName name="XPBKR18">#REF!</definedName>
    <definedName name="XPBKR19">#REF!</definedName>
    <definedName name="XPBKR20">#REF!</definedName>
    <definedName name="XPBKR21">#REF!</definedName>
    <definedName name="XPBKR22">#REF!</definedName>
    <definedName name="XPBKR23">#REF!</definedName>
    <definedName name="XPBKR24">#REF!</definedName>
  </definedNames>
  <calcPr calcId="124519"/>
</workbook>
</file>

<file path=xl/calcChain.xml><?xml version="1.0" encoding="utf-8"?>
<calcChain xmlns="http://schemas.openxmlformats.org/spreadsheetml/2006/main">
  <c r="J3" i="8"/>
  <c r="J5" s="1"/>
  <c r="D5"/>
  <c r="H5"/>
  <c r="H6" s="1"/>
  <c r="D6"/>
  <c r="D7" s="1"/>
  <c r="O7" s="1"/>
  <c r="F6"/>
  <c r="H9"/>
  <c r="J9" s="1"/>
  <c r="D10"/>
  <c r="F10"/>
  <c r="AC10"/>
  <c r="AC11"/>
  <c r="AC12"/>
  <c r="H13"/>
  <c r="H14" s="1"/>
  <c r="J13"/>
  <c r="J14" s="1"/>
  <c r="AC13"/>
  <c r="AC14"/>
  <c r="AC15"/>
  <c r="AC16"/>
  <c r="AC17"/>
  <c r="AC20"/>
  <c r="F21"/>
  <c r="F22" s="1"/>
  <c r="L21"/>
  <c r="L22" s="1"/>
  <c r="N21"/>
  <c r="N22" s="1"/>
  <c r="I22"/>
  <c r="D26"/>
  <c r="F26"/>
  <c r="E30"/>
  <c r="Y32"/>
  <c r="Z32" s="1"/>
  <c r="Z41" s="1"/>
  <c r="Z59"/>
  <c r="Z60"/>
  <c r="Z61"/>
  <c r="AK74"/>
  <c r="AF75"/>
  <c r="AF76" s="1"/>
  <c r="AF77" s="1"/>
  <c r="AF78" s="1"/>
  <c r="AF79" s="1"/>
  <c r="AF80" s="1"/>
  <c r="AF81" s="1"/>
  <c r="AF82" s="1"/>
  <c r="AF83" s="1"/>
  <c r="AF84" s="1"/>
  <c r="AF85" s="1"/>
  <c r="AF86" s="1"/>
  <c r="AF87" s="1"/>
  <c r="AF88" s="1"/>
  <c r="AF89" s="1"/>
  <c r="AF90" s="1"/>
  <c r="AF91" s="1"/>
  <c r="AF92" s="1"/>
  <c r="AF93" s="1"/>
  <c r="AF94" s="1"/>
  <c r="AB82"/>
  <c r="AB83"/>
  <c r="AB84"/>
  <c r="AB85"/>
  <c r="AB86" s="1"/>
  <c r="AB87" s="1"/>
  <c r="AB88" s="1"/>
  <c r="AB89"/>
  <c r="AB90" s="1"/>
  <c r="AB91" s="1"/>
  <c r="AB92" s="1"/>
  <c r="AB93" s="1"/>
  <c r="AB94" s="1"/>
  <c r="AB95" s="1"/>
  <c r="AB96" s="1"/>
  <c r="AB97" s="1"/>
  <c r="AB98" s="1"/>
  <c r="AB99" s="1"/>
  <c r="AB100" s="1"/>
  <c r="J3" i="9"/>
  <c r="J5" s="1"/>
  <c r="D5"/>
  <c r="H5"/>
  <c r="D6"/>
  <c r="D7" s="1"/>
  <c r="O7" s="1"/>
  <c r="F6"/>
  <c r="H9"/>
  <c r="J9" s="1"/>
  <c r="D10"/>
  <c r="F10"/>
  <c r="AC10"/>
  <c r="AC11"/>
  <c r="AC12"/>
  <c r="H13"/>
  <c r="J13"/>
  <c r="J14" s="1"/>
  <c r="AC13"/>
  <c r="H14"/>
  <c r="AC14"/>
  <c r="AC15"/>
  <c r="AC16"/>
  <c r="AC17"/>
  <c r="L18"/>
  <c r="AC20"/>
  <c r="F21"/>
  <c r="F22" s="1"/>
  <c r="L21"/>
  <c r="L22" s="1"/>
  <c r="N21"/>
  <c r="N22" s="1"/>
  <c r="I22"/>
  <c r="D26"/>
  <c r="F26"/>
  <c r="E30"/>
  <c r="Y32"/>
  <c r="Z32" s="1"/>
  <c r="Z41" s="1"/>
  <c r="AA58"/>
  <c r="AA61" s="1"/>
  <c r="Z59"/>
  <c r="Z60"/>
  <c r="AA60"/>
  <c r="AD61" s="1"/>
  <c r="Z61"/>
  <c r="AD66"/>
  <c r="AB74"/>
  <c r="H1" i="11"/>
  <c r="H2" s="1"/>
  <c r="A5"/>
  <c r="D5" s="1"/>
  <c r="H21" s="1"/>
  <c r="H22" s="1"/>
  <c r="F5"/>
  <c r="F6" s="1"/>
  <c r="L5"/>
  <c r="L6" s="1"/>
  <c r="N5"/>
  <c r="I6"/>
  <c r="AN6"/>
  <c r="Y7"/>
  <c r="Z7" s="1"/>
  <c r="Z16" s="1"/>
  <c r="AB30" s="1"/>
  <c r="AN7"/>
  <c r="AN8"/>
  <c r="AN9"/>
  <c r="D10"/>
  <c r="F10"/>
  <c r="AN10"/>
  <c r="AN11"/>
  <c r="AN12"/>
  <c r="AN13"/>
  <c r="E14"/>
  <c r="AN16"/>
  <c r="D21"/>
  <c r="D22" s="1"/>
  <c r="F21"/>
  <c r="F22" s="1"/>
  <c r="J21"/>
  <c r="J22" s="1"/>
  <c r="N21"/>
  <c r="N22" s="1"/>
  <c r="O23" s="1"/>
  <c r="C22"/>
  <c r="E22"/>
  <c r="G22"/>
  <c r="I22"/>
  <c r="K22"/>
  <c r="L22"/>
  <c r="M22"/>
  <c r="O22"/>
  <c r="C25"/>
  <c r="D25"/>
  <c r="E25"/>
  <c r="F25"/>
  <c r="G25"/>
  <c r="I25"/>
  <c r="L27"/>
  <c r="N27"/>
  <c r="N28" s="1"/>
  <c r="C28"/>
  <c r="I28"/>
  <c r="K28"/>
  <c r="L28"/>
  <c r="O28"/>
  <c r="Z34"/>
  <c r="Z35"/>
  <c r="Z36"/>
  <c r="AK49"/>
  <c r="AF50"/>
  <c r="AF51"/>
  <c r="AF52" s="1"/>
  <c r="AF53" s="1"/>
  <c r="AF54" s="1"/>
  <c r="AF55" s="1"/>
  <c r="AF56" s="1"/>
  <c r="AF57" s="1"/>
  <c r="AF58" s="1"/>
  <c r="AB57"/>
  <c r="AB58"/>
  <c r="AB59" s="1"/>
  <c r="AB60" s="1"/>
  <c r="AB61" s="1"/>
  <c r="AF59"/>
  <c r="AF60" s="1"/>
  <c r="AF61" s="1"/>
  <c r="AF62" s="1"/>
  <c r="AF63" s="1"/>
  <c r="AF64" s="1"/>
  <c r="AF65" s="1"/>
  <c r="AF66" s="1"/>
  <c r="AF67" s="1"/>
  <c r="AF68" s="1"/>
  <c r="AF69" s="1"/>
  <c r="AB62"/>
  <c r="AB63" s="1"/>
  <c r="AB64" s="1"/>
  <c r="AB65" s="1"/>
  <c r="AB66" s="1"/>
  <c r="AB67" s="1"/>
  <c r="AB68" s="1"/>
  <c r="AB69" s="1"/>
  <c r="AB70" s="1"/>
  <c r="AB71" s="1"/>
  <c r="AB72" s="1"/>
  <c r="AB73" s="1"/>
  <c r="AB74" s="1"/>
  <c r="AB75" s="1"/>
  <c r="AC77"/>
  <c r="H1" i="12"/>
  <c r="H2" s="1"/>
  <c r="L4"/>
  <c r="A5"/>
  <c r="D5"/>
  <c r="F5"/>
  <c r="L5"/>
  <c r="L6" s="1"/>
  <c r="N5"/>
  <c r="N6" s="1"/>
  <c r="D6"/>
  <c r="F6"/>
  <c r="I6"/>
  <c r="AN6"/>
  <c r="Y7"/>
  <c r="Z7" s="1"/>
  <c r="Z16" s="1"/>
  <c r="AB30" s="1"/>
  <c r="AN7"/>
  <c r="AN8"/>
  <c r="AN9"/>
  <c r="D10"/>
  <c r="F10"/>
  <c r="AN10"/>
  <c r="AN11"/>
  <c r="AN12"/>
  <c r="AN13"/>
  <c r="E14"/>
  <c r="AN16"/>
  <c r="N19"/>
  <c r="D21"/>
  <c r="D22" s="1"/>
  <c r="F21"/>
  <c r="F22" s="1"/>
  <c r="J21"/>
  <c r="N21"/>
  <c r="N22" s="1"/>
  <c r="O23" s="1"/>
  <c r="C22"/>
  <c r="E22"/>
  <c r="G22"/>
  <c r="I22"/>
  <c r="J22"/>
  <c r="K22"/>
  <c r="L22"/>
  <c r="M22"/>
  <c r="O22"/>
  <c r="C25"/>
  <c r="D25"/>
  <c r="E25"/>
  <c r="F25"/>
  <c r="G25"/>
  <c r="I25"/>
  <c r="D27"/>
  <c r="L27"/>
  <c r="L28" s="1"/>
  <c r="N27"/>
  <c r="C28"/>
  <c r="I28"/>
  <c r="K28"/>
  <c r="N28"/>
  <c r="O28"/>
  <c r="AA34"/>
  <c r="AA37" s="1"/>
  <c r="AA36"/>
  <c r="AD37" s="1"/>
  <c r="AB50"/>
  <c r="H3" i="13"/>
  <c r="H4" s="1"/>
  <c r="J3"/>
  <c r="J4" s="1"/>
  <c r="L3"/>
  <c r="AC10"/>
  <c r="AC11"/>
  <c r="AC12"/>
  <c r="AC13"/>
  <c r="AC14"/>
  <c r="AC15"/>
  <c r="AC16"/>
  <c r="B17"/>
  <c r="D21" s="1"/>
  <c r="D22" s="1"/>
  <c r="AC17"/>
  <c r="AC20"/>
  <c r="F21"/>
  <c r="F22" s="1"/>
  <c r="L21"/>
  <c r="AC102" s="1"/>
  <c r="N21"/>
  <c r="N22" s="1"/>
  <c r="I22"/>
  <c r="L22"/>
  <c r="O22"/>
  <c r="D26"/>
  <c r="F26"/>
  <c r="E30"/>
  <c r="Y32"/>
  <c r="Z32" s="1"/>
  <c r="Z41" s="1"/>
  <c r="AA55" s="1"/>
  <c r="J21" s="1"/>
  <c r="J22" s="1"/>
  <c r="Z59"/>
  <c r="Z60"/>
  <c r="Z61"/>
  <c r="AK74"/>
  <c r="AF75"/>
  <c r="AF76" s="1"/>
  <c r="AF77" s="1"/>
  <c r="AF78" s="1"/>
  <c r="AF79" s="1"/>
  <c r="AF80" s="1"/>
  <c r="AF81" s="1"/>
  <c r="AF82" s="1"/>
  <c r="AF83" s="1"/>
  <c r="AF84" s="1"/>
  <c r="AF85" s="1"/>
  <c r="AF86" s="1"/>
  <c r="AF87" s="1"/>
  <c r="AF88" s="1"/>
  <c r="AF89" s="1"/>
  <c r="AF90" s="1"/>
  <c r="AF91" s="1"/>
  <c r="AF92" s="1"/>
  <c r="AF93" s="1"/>
  <c r="AF94" s="1"/>
  <c r="AB82"/>
  <c r="AB83"/>
  <c r="AB84"/>
  <c r="AB85"/>
  <c r="AB86" s="1"/>
  <c r="AB87" s="1"/>
  <c r="AB88" s="1"/>
  <c r="AB89"/>
  <c r="AB90" s="1"/>
  <c r="AB91" s="1"/>
  <c r="AB92" s="1"/>
  <c r="AB93" s="1"/>
  <c r="AB94" s="1"/>
  <c r="AB95" s="1"/>
  <c r="AB96" s="1"/>
  <c r="AB97" s="1"/>
  <c r="AB98" s="1"/>
  <c r="AB99" s="1"/>
  <c r="AB100" s="1"/>
  <c r="H3" i="14"/>
  <c r="H4" s="1"/>
  <c r="J3"/>
  <c r="J4" s="1"/>
  <c r="L3"/>
  <c r="AC10"/>
  <c r="AC11"/>
  <c r="AC12"/>
  <c r="AC13"/>
  <c r="AC14"/>
  <c r="AC15"/>
  <c r="AC16"/>
  <c r="B17"/>
  <c r="D21" s="1"/>
  <c r="D22" s="1"/>
  <c r="AC17"/>
  <c r="L20"/>
  <c r="L21" s="1"/>
  <c r="L22" s="1"/>
  <c r="AC20"/>
  <c r="F21"/>
  <c r="F22" s="1"/>
  <c r="N21"/>
  <c r="N22" s="1"/>
  <c r="I22"/>
  <c r="O22"/>
  <c r="D26"/>
  <c r="F26"/>
  <c r="E30"/>
  <c r="Y32"/>
  <c r="Z32" s="1"/>
  <c r="Z41" s="1"/>
  <c r="AB55" s="1"/>
  <c r="AA58"/>
  <c r="AA61" s="1"/>
  <c r="AA60"/>
  <c r="AD61"/>
  <c r="AD62"/>
  <c r="AD63"/>
  <c r="AD64"/>
  <c r="AD65"/>
  <c r="AD66"/>
  <c r="AD67"/>
  <c r="AD68"/>
  <c r="AD69"/>
  <c r="AD70"/>
  <c r="AD71"/>
  <c r="AD72"/>
  <c r="AB74"/>
  <c r="N7" l="1"/>
  <c r="R7" s="1"/>
  <c r="AD43" i="12"/>
  <c r="AD46"/>
  <c r="AA72" i="14"/>
  <c r="AD38" i="12"/>
  <c r="AD70" i="9"/>
  <c r="H10"/>
  <c r="L5" i="8"/>
  <c r="D13" s="1"/>
  <c r="D14" s="1"/>
  <c r="AD42" i="12"/>
  <c r="H10" i="8"/>
  <c r="F13" i="9"/>
  <c r="F14" s="1"/>
  <c r="J10"/>
  <c r="O10" s="1"/>
  <c r="AD62"/>
  <c r="D6" i="11"/>
  <c r="AN15"/>
  <c r="AN18" s="1"/>
  <c r="AB2" s="1"/>
  <c r="AB6" s="1"/>
  <c r="J6" i="9"/>
  <c r="D21"/>
  <c r="D22" s="1"/>
  <c r="F13" i="8"/>
  <c r="F14" s="1"/>
  <c r="J10"/>
  <c r="N7" i="13"/>
  <c r="R7" s="1"/>
  <c r="N3" i="14"/>
  <c r="N4" s="1"/>
  <c r="P5" s="1"/>
  <c r="N3" i="13"/>
  <c r="H21" s="1"/>
  <c r="P21" s="1"/>
  <c r="AD47" i="12"/>
  <c r="AA48" s="1"/>
  <c r="AD39"/>
  <c r="J27"/>
  <c r="J28" s="1"/>
  <c r="AD71" i="9"/>
  <c r="AA72" s="1"/>
  <c r="AD67"/>
  <c r="AD63"/>
  <c r="AC102" i="8"/>
  <c r="AD68" i="9"/>
  <c r="AD64"/>
  <c r="AC19" i="8"/>
  <c r="AC22" s="1"/>
  <c r="AB27" s="1"/>
  <c r="AB42" s="1"/>
  <c r="AN15" i="12"/>
  <c r="AN18" s="1"/>
  <c r="AB2" s="1"/>
  <c r="AB13" s="1"/>
  <c r="AD72" i="9"/>
  <c r="AD69"/>
  <c r="AD65"/>
  <c r="AF72" i="13"/>
  <c r="AF96" s="1"/>
  <c r="AB55"/>
  <c r="T2" i="12"/>
  <c r="L2"/>
  <c r="T2" i="11"/>
  <c r="L2"/>
  <c r="AB55" i="9"/>
  <c r="AC19"/>
  <c r="AC22" s="1"/>
  <c r="AB27" s="1"/>
  <c r="L4" i="14"/>
  <c r="L4" i="13"/>
  <c r="N4"/>
  <c r="P5" s="1"/>
  <c r="AB20" i="11"/>
  <c r="AC48"/>
  <c r="AB9"/>
  <c r="AB21"/>
  <c r="AB12"/>
  <c r="L5" i="9"/>
  <c r="H6"/>
  <c r="AB55" i="8"/>
  <c r="AF72"/>
  <c r="AF96" s="1"/>
  <c r="AA55"/>
  <c r="J21" s="1"/>
  <c r="J22" s="1"/>
  <c r="AB46"/>
  <c r="J27" i="11"/>
  <c r="J28" s="1"/>
  <c r="P21"/>
  <c r="AA30"/>
  <c r="AA34" s="1"/>
  <c r="J5" s="1"/>
  <c r="J6" s="1"/>
  <c r="AF47"/>
  <c r="AF71" s="1"/>
  <c r="F27"/>
  <c r="F28" s="1"/>
  <c r="N6"/>
  <c r="L6" i="8"/>
  <c r="O6" s="1"/>
  <c r="AC19" i="14"/>
  <c r="AC22" s="1"/>
  <c r="AB27" s="1"/>
  <c r="AC19" i="13"/>
  <c r="AC22" s="1"/>
  <c r="AB27" s="1"/>
  <c r="H21" i="12"/>
  <c r="H22" s="1"/>
  <c r="AD44"/>
  <c r="AD40"/>
  <c r="D28"/>
  <c r="F27"/>
  <c r="F28" s="1"/>
  <c r="D27" i="11"/>
  <c r="D21" i="8"/>
  <c r="J6"/>
  <c r="AD48" i="12"/>
  <c r="AD45"/>
  <c r="AD41"/>
  <c r="AB30" i="8" l="1"/>
  <c r="AC74" s="1"/>
  <c r="AB23" i="12"/>
  <c r="AB5"/>
  <c r="AB28"/>
  <c r="AB36" i="8"/>
  <c r="AB40"/>
  <c r="AB32"/>
  <c r="AB21" i="12"/>
  <c r="AB14"/>
  <c r="AB45" i="8"/>
  <c r="AB33"/>
  <c r="AB27" i="12"/>
  <c r="AB4"/>
  <c r="O10" i="8"/>
  <c r="AC51" i="11"/>
  <c r="AB17"/>
  <c r="AB22"/>
  <c r="AB13"/>
  <c r="AC50"/>
  <c r="AB24"/>
  <c r="AB11"/>
  <c r="AG47"/>
  <c r="AG49" s="1"/>
  <c r="AB11" i="12"/>
  <c r="AB15"/>
  <c r="AB6"/>
  <c r="AB10"/>
  <c r="AB25"/>
  <c r="AA30" s="1"/>
  <c r="AA50" s="1"/>
  <c r="J5" s="1"/>
  <c r="J6" s="1"/>
  <c r="AB8"/>
  <c r="AB23" i="11"/>
  <c r="AB14"/>
  <c r="AB5"/>
  <c r="AC49" s="1"/>
  <c r="AB4"/>
  <c r="AB15"/>
  <c r="AB7"/>
  <c r="AB16" i="12"/>
  <c r="AB22"/>
  <c r="AB7"/>
  <c r="AB12"/>
  <c r="AB18"/>
  <c r="AB9"/>
  <c r="AB18" i="11"/>
  <c r="AB10"/>
  <c r="AB19"/>
  <c r="AB8"/>
  <c r="AB25"/>
  <c r="AB16"/>
  <c r="AB19" i="12"/>
  <c r="AB26"/>
  <c r="AB24"/>
  <c r="AB17"/>
  <c r="AB20"/>
  <c r="AB43" i="8"/>
  <c r="AB37"/>
  <c r="AB49"/>
  <c r="AB34"/>
  <c r="AB47"/>
  <c r="AB50"/>
  <c r="AB35"/>
  <c r="S4" i="14"/>
  <c r="AB44" i="8"/>
  <c r="AG72"/>
  <c r="AG75" s="1"/>
  <c r="AB38"/>
  <c r="AB29"/>
  <c r="AC73"/>
  <c r="AB39"/>
  <c r="H21" i="14"/>
  <c r="D29" s="1"/>
  <c r="AB48" i="8"/>
  <c r="AC76"/>
  <c r="AB41"/>
  <c r="AB31"/>
  <c r="AC75"/>
  <c r="D29" i="13"/>
  <c r="H22"/>
  <c r="D28" i="11"/>
  <c r="L17" i="8"/>
  <c r="P17" s="1"/>
  <c r="L13"/>
  <c r="D22"/>
  <c r="H22" i="14"/>
  <c r="AG88" i="8"/>
  <c r="AG92"/>
  <c r="AG77"/>
  <c r="AG81"/>
  <c r="AG74"/>
  <c r="AG82"/>
  <c r="AG87"/>
  <c r="AG78"/>
  <c r="AB30" i="9"/>
  <c r="AB37"/>
  <c r="AB44"/>
  <c r="AB48"/>
  <c r="AB52"/>
  <c r="AB33"/>
  <c r="AB35"/>
  <c r="AB39"/>
  <c r="AB42"/>
  <c r="AB46"/>
  <c r="AB50"/>
  <c r="AA55" s="1"/>
  <c r="AA74" s="1"/>
  <c r="J21" s="1"/>
  <c r="J22" s="1"/>
  <c r="AB36"/>
  <c r="AB40"/>
  <c r="AB43"/>
  <c r="AB47"/>
  <c r="AB51"/>
  <c r="AB34"/>
  <c r="AB49"/>
  <c r="AB32"/>
  <c r="AB45"/>
  <c r="AB29"/>
  <c r="AB41"/>
  <c r="AB31"/>
  <c r="AB38"/>
  <c r="AB53"/>
  <c r="S4" i="13"/>
  <c r="AB33"/>
  <c r="AB35"/>
  <c r="AB39"/>
  <c r="AB42"/>
  <c r="AB46"/>
  <c r="AB50"/>
  <c r="AC73"/>
  <c r="AC75"/>
  <c r="AB30"/>
  <c r="AB37"/>
  <c r="AB29"/>
  <c r="AB31"/>
  <c r="AB32"/>
  <c r="AB34"/>
  <c r="AB38"/>
  <c r="AB41"/>
  <c r="AB45"/>
  <c r="AB49"/>
  <c r="AG72"/>
  <c r="AC76"/>
  <c r="AB44"/>
  <c r="AB48"/>
  <c r="AB40"/>
  <c r="AB36"/>
  <c r="AC74"/>
  <c r="AB47"/>
  <c r="AB43"/>
  <c r="H25"/>
  <c r="P22"/>
  <c r="AB29" i="14"/>
  <c r="AB31"/>
  <c r="AB32"/>
  <c r="AB34"/>
  <c r="AB38"/>
  <c r="AB41"/>
  <c r="AB45"/>
  <c r="AB49"/>
  <c r="AB53"/>
  <c r="AB36"/>
  <c r="AB40"/>
  <c r="AB47"/>
  <c r="AB51"/>
  <c r="AB30"/>
  <c r="AB37"/>
  <c r="AB44"/>
  <c r="AB48"/>
  <c r="AB52"/>
  <c r="AB43"/>
  <c r="AB42"/>
  <c r="AB39"/>
  <c r="AB35"/>
  <c r="AB50"/>
  <c r="AA55" s="1"/>
  <c r="AA74" s="1"/>
  <c r="J21" s="1"/>
  <c r="J22" s="1"/>
  <c r="AB33"/>
  <c r="AB46"/>
  <c r="H24" i="11"/>
  <c r="P22"/>
  <c r="T22" s="1"/>
  <c r="L6" i="9"/>
  <c r="O6" s="1"/>
  <c r="D13"/>
  <c r="D14" s="1"/>
  <c r="AG50" i="11"/>
  <c r="AG57"/>
  <c r="AG69"/>
  <c r="AG59"/>
  <c r="AG51"/>
  <c r="AG53"/>
  <c r="AG62"/>
  <c r="AG66"/>
  <c r="AG54"/>
  <c r="AG64"/>
  <c r="P21" i="12"/>
  <c r="AG52" i="11" l="1"/>
  <c r="AG56"/>
  <c r="AG55"/>
  <c r="AG63"/>
  <c r="AG61"/>
  <c r="AG76" i="8"/>
  <c r="AG94"/>
  <c r="AG85"/>
  <c r="AG86"/>
  <c r="AG68" i="11"/>
  <c r="AG60"/>
  <c r="AG58"/>
  <c r="AG67"/>
  <c r="AG65"/>
  <c r="AG83" i="8"/>
  <c r="AG89"/>
  <c r="AG90"/>
  <c r="AG84"/>
  <c r="P21" i="14"/>
  <c r="H25" s="1"/>
  <c r="AG91" i="8"/>
  <c r="AG80"/>
  <c r="AG93"/>
  <c r="AG79"/>
  <c r="D30" i="14"/>
  <c r="H25" i="11"/>
  <c r="J24"/>
  <c r="D30" i="13"/>
  <c r="H26"/>
  <c r="J25"/>
  <c r="S22"/>
  <c r="P22" i="14"/>
  <c r="S22" s="1"/>
  <c r="L17" i="9"/>
  <c r="P17" s="1"/>
  <c r="L13"/>
  <c r="H21" i="8"/>
  <c r="L14"/>
  <c r="AG84" i="13"/>
  <c r="AG88"/>
  <c r="AG92"/>
  <c r="AG75"/>
  <c r="AG82"/>
  <c r="AG90"/>
  <c r="AG77"/>
  <c r="AG79"/>
  <c r="AG81"/>
  <c r="AG85"/>
  <c r="AG89"/>
  <c r="AG93"/>
  <c r="AG74"/>
  <c r="AG86"/>
  <c r="AG94"/>
  <c r="AG80"/>
  <c r="AG83"/>
  <c r="AG87"/>
  <c r="AG78"/>
  <c r="AG91"/>
  <c r="AG76"/>
  <c r="H24" i="12"/>
  <c r="P22"/>
  <c r="T22" s="1"/>
  <c r="H25" l="1"/>
  <c r="J24"/>
  <c r="J25" i="11"/>
  <c r="T25" s="1"/>
  <c r="H27"/>
  <c r="H22" i="8"/>
  <c r="D29"/>
  <c r="P21"/>
  <c r="J25" i="14"/>
  <c r="H26"/>
  <c r="F29" i="13"/>
  <c r="J26"/>
  <c r="S26" s="1"/>
  <c r="L15" i="8"/>
  <c r="O15" s="1"/>
  <c r="O14"/>
  <c r="L14" i="9"/>
  <c r="H21"/>
  <c r="F30" i="13" l="1"/>
  <c r="H34"/>
  <c r="L34" s="1"/>
  <c r="H29"/>
  <c r="H30" s="1"/>
  <c r="L30" s="1"/>
  <c r="H27" i="12"/>
  <c r="J25"/>
  <c r="T25" s="1"/>
  <c r="L15" i="9"/>
  <c r="O15" s="1"/>
  <c r="O14"/>
  <c r="H25" i="8"/>
  <c r="P22"/>
  <c r="S22" s="1"/>
  <c r="D30"/>
  <c r="H22" i="9"/>
  <c r="D29"/>
  <c r="P21"/>
  <c r="J26" i="14"/>
  <c r="S26" s="1"/>
  <c r="F29"/>
  <c r="H28" i="11"/>
  <c r="P27"/>
  <c r="P28" s="1"/>
  <c r="L29" s="1"/>
  <c r="P31"/>
  <c r="T31" s="1"/>
  <c r="T28" l="1"/>
  <c r="S30" i="13"/>
  <c r="E32"/>
  <c r="F30" i="14"/>
  <c r="H29"/>
  <c r="H30" s="1"/>
  <c r="L30" s="1"/>
  <c r="H34"/>
  <c r="L34" s="1"/>
  <c r="D30" i="9"/>
  <c r="O29" i="11"/>
  <c r="H5"/>
  <c r="H25" i="9"/>
  <c r="P22"/>
  <c r="S22" s="1"/>
  <c r="H26" i="8"/>
  <c r="J25"/>
  <c r="H28" i="12"/>
  <c r="P27"/>
  <c r="P28" s="1"/>
  <c r="L29" s="1"/>
  <c r="P31"/>
  <c r="T31" s="1"/>
  <c r="T28" l="1"/>
  <c r="J26" i="8"/>
  <c r="S26" s="1"/>
  <c r="F29"/>
  <c r="D13" i="11"/>
  <c r="H6"/>
  <c r="P5"/>
  <c r="H26" i="9"/>
  <c r="J25"/>
  <c r="O29" i="12"/>
  <c r="H5"/>
  <c r="E32" i="14"/>
  <c r="S30"/>
  <c r="H6" i="12" l="1"/>
  <c r="D13"/>
  <c r="P5"/>
  <c r="F30" i="8"/>
  <c r="H34"/>
  <c r="L34" s="1"/>
  <c r="H29"/>
  <c r="H30" s="1"/>
  <c r="L30" s="1"/>
  <c r="J26" i="9"/>
  <c r="S26" s="1"/>
  <c r="F29"/>
  <c r="D14" i="11"/>
  <c r="P6"/>
  <c r="H9"/>
  <c r="S6"/>
  <c r="H10" l="1"/>
  <c r="J9"/>
  <c r="P6" i="12"/>
  <c r="S6" s="1"/>
  <c r="H9"/>
  <c r="D14"/>
  <c r="F30" i="9"/>
  <c r="H29"/>
  <c r="H30" s="1"/>
  <c r="L30" s="1"/>
  <c r="H34"/>
  <c r="L34" s="1"/>
  <c r="E32" i="8"/>
  <c r="S30"/>
  <c r="J10" i="11" l="1"/>
  <c r="S10" s="1"/>
  <c r="F13"/>
  <c r="E32" i="9"/>
  <c r="S30"/>
  <c r="H10" i="12"/>
  <c r="J9"/>
  <c r="F13" l="1"/>
  <c r="J10"/>
  <c r="S10" s="1"/>
  <c r="F14" i="11"/>
  <c r="H13"/>
  <c r="H14" s="1"/>
  <c r="L14" s="1"/>
  <c r="H18"/>
  <c r="L18" s="1"/>
  <c r="E16" l="1"/>
  <c r="S14"/>
  <c r="F14" i="12"/>
  <c r="H13"/>
  <c r="H14" s="1"/>
  <c r="L14" s="1"/>
  <c r="H18"/>
  <c r="L18" s="1"/>
  <c r="E16" l="1"/>
  <c r="S14"/>
</calcChain>
</file>

<file path=xl/sharedStrings.xml><?xml version="1.0" encoding="utf-8"?>
<sst xmlns="http://schemas.openxmlformats.org/spreadsheetml/2006/main" count="8998" uniqueCount="961">
  <si>
    <t>Main Switch Board</t>
  </si>
  <si>
    <t>Circuit Loads</t>
  </si>
  <si>
    <t>Error Check</t>
  </si>
  <si>
    <t>P1</t>
  </si>
  <si>
    <t>P2</t>
  </si>
  <si>
    <t>Number of Circuits</t>
  </si>
  <si>
    <t>P3</t>
  </si>
  <si>
    <t>P4</t>
  </si>
  <si>
    <t>P5</t>
  </si>
  <si>
    <t>P6</t>
  </si>
  <si>
    <t>P7</t>
  </si>
  <si>
    <t>P8</t>
  </si>
  <si>
    <t>P9</t>
  </si>
  <si>
    <t>AFC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</si>
  <si>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</si>
  <si>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</si>
  <si>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</si>
  <si>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</si>
  <si>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</si>
  <si>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</si>
  <si>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</si>
  <si>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</si>
  <si>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</si>
  <si>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Master Error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</si>
  <si>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</si>
  <si>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</si>
  <si>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</si>
  <si>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</si>
  <si>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</si>
  <si>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</si>
  <si>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</si>
  <si>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</si>
  <si>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</si>
  <si>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</si>
  <si>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</si>
  <si>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</si>
  <si>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</si>
  <si>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</si>
  <si>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</si>
  <si>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</si>
  <si>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</si>
  <si>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</si>
  <si>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PANEL</t>
  </si>
  <si>
    <t>WIRE</t>
  </si>
  <si>
    <t>CONDUIT</t>
  </si>
  <si>
    <t>CIRCUITS</t>
  </si>
  <si>
    <t>SIZE</t>
  </si>
  <si>
    <t>AMPS</t>
  </si>
  <si>
    <t>L2</t>
  </si>
  <si>
    <t>FUSE</t>
  </si>
  <si>
    <t>WIRE 1</t>
  </si>
  <si>
    <t>WIRE 2</t>
  </si>
  <si>
    <t>KVA</t>
  </si>
  <si>
    <t>GND</t>
  </si>
  <si>
    <t>TLC</t>
  </si>
  <si>
    <t>WIRE 3</t>
  </si>
  <si>
    <t>WIRE 4</t>
  </si>
  <si>
    <t>CLC</t>
  </si>
  <si>
    <t>ERROR</t>
  </si>
  <si>
    <t>METER</t>
  </si>
  <si>
    <t>MAIN</t>
  </si>
  <si>
    <t>SHOW AFC</t>
  </si>
  <si>
    <t>SHOW VD</t>
  </si>
  <si>
    <t>LENGTH</t>
  </si>
  <si>
    <t>CALCULATED LOAD</t>
  </si>
  <si>
    <t>L1</t>
  </si>
  <si>
    <t>L3</t>
  </si>
  <si>
    <t>GENERAL LOAD</t>
  </si>
  <si>
    <t>RECEPTACLE LOAD</t>
  </si>
  <si>
    <t>MOTOR LOAD</t>
  </si>
  <si>
    <t>LARGEST MOTOR LOAD</t>
  </si>
  <si>
    <t>KITCHEN LOAD</t>
  </si>
  <si>
    <t># OF</t>
  </si>
  <si>
    <t>KITCHEN</t>
  </si>
  <si>
    <t>LOADS</t>
  </si>
  <si>
    <t>CALCULATED LOAD ( NEC 215.5 )</t>
  </si>
  <si>
    <t>VA</t>
  </si>
  <si>
    <t>1ST 10,000W</t>
  </si>
  <si>
    <t>CONTINUOUS LOAD (NEC 215.2)</t>
  </si>
  <si>
    <t>MOTOR LOAD (NEC 430.24)</t>
  </si>
  <si>
    <t>PLUS 25% OF LARGEST MOTOR</t>
  </si>
  <si>
    <t>TOTAL BALANCED LOAD (1-PHASE)</t>
  </si>
  <si>
    <t>TOTAL UNBALANCED LOAD (1-PHASE)</t>
  </si>
  <si>
    <t>A</t>
  </si>
  <si>
    <t>LINE AMPS BALANCED (1-PHASE)</t>
  </si>
  <si>
    <t>LINE AMPS UNBALANCED (1-PHASE)</t>
  </si>
  <si>
    <t>TOTALS</t>
  </si>
  <si>
    <t>ADJUSTMENT FACTOR</t>
  </si>
  <si>
    <t>TOTAL DESIGN LOAD</t>
  </si>
  <si>
    <t>N</t>
  </si>
  <si>
    <t xml:space="preserve"> - Number of Conductors Per Phase</t>
  </si>
  <si>
    <t xml:space="preserve"> - Available Fault Current</t>
  </si>
  <si>
    <t>C</t>
  </si>
  <si>
    <t xml:space="preserve"> - Conductor Constant</t>
  </si>
  <si>
    <t>CF</t>
  </si>
  <si>
    <t xml:space="preserve"> - Conductor Factor</t>
  </si>
  <si>
    <t>UA</t>
  </si>
  <si>
    <t xml:space="preserve"> - Conductor Let-Through Current</t>
  </si>
  <si>
    <t>V</t>
  </si>
  <si>
    <t xml:space="preserve"> - Voltage</t>
  </si>
  <si>
    <t>CM</t>
  </si>
  <si>
    <t xml:space="preserve"> - Conductor Multiplier</t>
  </si>
  <si>
    <t>L</t>
  </si>
  <si>
    <t xml:space="preserve"> - Length of Conductor</t>
  </si>
  <si>
    <t>MC</t>
  </si>
  <si>
    <t xml:space="preserve"> </t>
  </si>
  <si>
    <t>TOTAL BALANCED LOAD (3-PHASE)</t>
  </si>
  <si>
    <t>LINE AMPS BALANCED (3-PHASE)</t>
  </si>
  <si>
    <t>Three Phase</t>
  </si>
  <si>
    <t>RECEPTACLE</t>
  </si>
  <si>
    <t>TOTAL</t>
  </si>
  <si>
    <t>1-PHASE</t>
  </si>
  <si>
    <t>3-PHASE DELTA</t>
  </si>
  <si>
    <t>3-PHASE Y</t>
  </si>
  <si>
    <t>PHASE</t>
  </si>
  <si>
    <t xml:space="preserve"> ) = </t>
  </si>
  <si>
    <t>HI VOTLS</t>
  </si>
  <si>
    <t>LOW VOTLS</t>
  </si>
  <si>
    <t>NEUTRAL SIZE</t>
  </si>
  <si>
    <t>HI-LEG SIZE</t>
  </si>
  <si>
    <t>FACTOR</t>
  </si>
  <si>
    <t>FACTOR L2</t>
  </si>
  <si>
    <t>TRANS 0 OR 1</t>
  </si>
  <si>
    <t>PHASE SOURCE</t>
  </si>
  <si>
    <t>LOAD ERROR</t>
  </si>
  <si>
    <t>MASTER ERROR</t>
  </si>
  <si>
    <t>NEUTRAL</t>
  </si>
  <si>
    <t>LOAD</t>
  </si>
  <si>
    <t>PANEL NAME</t>
  </si>
  <si>
    <t>FED FROM</t>
  </si>
  <si>
    <t># OF CIRCUITS</t>
  </si>
  <si>
    <t>HIGH VOLTAGE</t>
  </si>
  <si>
    <t>LOW VOLTAGE</t>
  </si>
  <si>
    <t>HERTZ</t>
  </si>
  <si>
    <t>MIN AMPS</t>
  </si>
  <si>
    <t>% FACTOR</t>
  </si>
  <si>
    <t>MIN AMPS NEUTRAL</t>
  </si>
  <si>
    <t>General Information</t>
  </si>
  <si>
    <t>SERVICE</t>
  </si>
  <si>
    <t xml:space="preserve">NEUTRAL </t>
  </si>
  <si>
    <t>YES</t>
  </si>
  <si>
    <t>MIN AMPS (L2)</t>
  </si>
  <si>
    <t>% FACTOR (L2)</t>
  </si>
  <si>
    <t>HI-LEG SIZE (L2)</t>
  </si>
  <si>
    <t>MAIN BREAKER</t>
  </si>
  <si>
    <t>SHOW VOLTAGE DROP</t>
  </si>
  <si>
    <t>SHOW FAULT CURRENT</t>
  </si>
  <si>
    <t>SHOW CONDUIT LENGTH</t>
  </si>
  <si>
    <t>SHOW SYSTEM GROUND</t>
  </si>
  <si>
    <t>AUTO SIZING</t>
  </si>
  <si>
    <t>Service Entrance Feeder Options</t>
  </si>
  <si>
    <t>MAX LOAD</t>
  </si>
  <si>
    <t>WIRE TYPE</t>
  </si>
  <si>
    <t>WIRE CU/AL?</t>
  </si>
  <si>
    <t>WIRE TEMP C</t>
  </si>
  <si>
    <t>WIRE LENGTH</t>
  </si>
  <si>
    <t>CONDUIT TYPE</t>
  </si>
  <si>
    <t>CU</t>
  </si>
  <si>
    <t>PVC-40</t>
  </si>
  <si>
    <t>THHN</t>
  </si>
  <si>
    <t>SHOW LENGTH</t>
  </si>
  <si>
    <t>SHOW SYS GND</t>
  </si>
  <si>
    <t>-</t>
  </si>
  <si>
    <t xml:space="preserve"> - </t>
  </si>
  <si>
    <t>INPUT</t>
  </si>
  <si>
    <t>WIRE TEMP</t>
  </si>
  <si>
    <t>NEUTRAL AMPS</t>
  </si>
  <si>
    <t>CONNECTED LOAD</t>
  </si>
  <si>
    <t>GROUND</t>
  </si>
  <si>
    <t>GENERAL</t>
  </si>
  <si>
    <t>RIGID</t>
  </si>
  <si>
    <t>EMT</t>
  </si>
  <si>
    <t>IMC</t>
  </si>
  <si>
    <t>RIGID/PVC</t>
  </si>
  <si>
    <t>FLEX</t>
  </si>
  <si>
    <t>LT-FLEX</t>
  </si>
  <si>
    <t>HARMONIC LOAD</t>
  </si>
  <si>
    <t>60º C</t>
  </si>
  <si>
    <t>75 C</t>
  </si>
  <si>
    <t>90º C</t>
  </si>
  <si>
    <t>AWG</t>
  </si>
  <si>
    <t>CODE</t>
  </si>
  <si>
    <t>#6</t>
  </si>
  <si>
    <t>#4</t>
  </si>
  <si>
    <t>#2</t>
  </si>
  <si>
    <t>#3</t>
  </si>
  <si>
    <t>#1</t>
  </si>
  <si>
    <t>#1/0</t>
  </si>
  <si>
    <t>#2/0</t>
  </si>
  <si>
    <t>CONDUIT SIZE</t>
  </si>
  <si>
    <t>#3/0</t>
  </si>
  <si>
    <t>#4/0</t>
  </si>
  <si>
    <t>#250</t>
  </si>
  <si>
    <t>#300</t>
  </si>
  <si>
    <t>#350</t>
  </si>
  <si>
    <t>#400</t>
  </si>
  <si>
    <t>#500</t>
  </si>
  <si>
    <t xml:space="preserve"> / </t>
  </si>
  <si>
    <t xml:space="preserve"> = </t>
  </si>
  <si>
    <t>3Y</t>
  </si>
  <si>
    <t>THW</t>
  </si>
  <si>
    <t>TOTAL LOAD</t>
  </si>
  <si>
    <t>#10</t>
  </si>
  <si>
    <t>#8</t>
  </si>
  <si>
    <t>OVER</t>
  </si>
  <si>
    <t>MAX</t>
  </si>
  <si>
    <t xml:space="preserve">( </t>
  </si>
  <si>
    <t>VOLTS</t>
  </si>
  <si>
    <t>HARMONIC</t>
  </si>
  <si>
    <t>HARMONIC %</t>
  </si>
  <si>
    <t xml:space="preserve">Harmonic Load </t>
  </si>
  <si>
    <t xml:space="preserve"> VA ÷ </t>
  </si>
  <si>
    <t xml:space="preserve">Connected Load </t>
  </si>
  <si>
    <t xml:space="preserve"> VA ) X 100 = </t>
  </si>
  <si>
    <t xml:space="preserve"> %</t>
  </si>
  <si>
    <t>AUTO</t>
  </si>
  <si>
    <t>AVAILABLE FAULT CURRENT</t>
  </si>
  <si>
    <t>UTILITY TRANSFORMER  INFINITE BUS</t>
  </si>
  <si>
    <t>TRANSFORMER KNOWN AFC</t>
  </si>
  <si>
    <t>NO TRANSFORMER KNOWN AFC</t>
  </si>
  <si>
    <t>SELECT METHOD</t>
  </si>
  <si>
    <t>TRANSFORMER KVA</t>
  </si>
  <si>
    <t>TRANSFORMER %Z RATING</t>
  </si>
  <si>
    <t>PRIMARY VOLTAGE</t>
  </si>
  <si>
    <t>Fault Current Calculations for Incoming Power</t>
  </si>
  <si>
    <t>1-Line Display Options</t>
  </si>
  <si>
    <t>UTILITY VOLTAGE ADJUSTMENT</t>
  </si>
  <si>
    <t>NONE</t>
  </si>
  <si>
    <t>SERVICE FEEDER SIZING</t>
  </si>
  <si>
    <t>OVERHEAD \ UNDERGROUND</t>
  </si>
  <si>
    <t>CONDUIT / BUSWAY</t>
  </si>
  <si>
    <t>WIRE CU/AL</t>
  </si>
  <si>
    <t>CONDUIT/BUSWAY LENGTH</t>
  </si>
  <si>
    <t># OF CONDUSTORS PER PHASE</t>
  </si>
  <si>
    <t>MAIN TRANSFORMER</t>
  </si>
  <si>
    <t>Step 1 - Transformer FLA</t>
  </si>
  <si>
    <t>AFC - Assumes Unlimited Primary Short-Circuit Current ( Infinite Bus )</t>
  </si>
  <si>
    <t>÷</t>
  </si>
  <si>
    <t xml:space="preserve">Transformer FLA - Formula </t>
  </si>
  <si>
    <t xml:space="preserve"> KVA x </t>
  </si>
  <si>
    <t xml:space="preserve"> ) ÷ ( </t>
  </si>
  <si>
    <t xml:space="preserve"> SV x </t>
  </si>
  <si>
    <t xml:space="preserve"> FLA</t>
  </si>
  <si>
    <t>Printout Service Transformer Step 1</t>
  </si>
  <si>
    <t xml:space="preserve"> &lt; </t>
  </si>
  <si>
    <t xml:space="preserve"> KVA</t>
  </si>
  <si>
    <t>Step 2 - Transformer Multiplier TM</t>
  </si>
  <si>
    <t xml:space="preserve">Transformer Multiplier TM - Formula  </t>
  </si>
  <si>
    <t xml:space="preserve"> x </t>
  </si>
  <si>
    <t xml:space="preserve"> %Z ) = </t>
  </si>
  <si>
    <t>Printout Service Transformer Step 2</t>
  </si>
  <si>
    <t xml:space="preserve"> TM</t>
  </si>
  <si>
    <t>Step 3A - Transformer Let-Through Current TLC</t>
  </si>
  <si>
    <t xml:space="preserve">Transformer Let-Through Current TLC - Formula </t>
  </si>
  <si>
    <t xml:space="preserve">((( </t>
  </si>
  <si>
    <t xml:space="preserve"> FLA x </t>
  </si>
  <si>
    <t xml:space="preserve"> TM ) x </t>
  </si>
  <si>
    <t xml:space="preserve"> UA ) + </t>
  </si>
  <si>
    <t xml:space="preserve"> MC ) = </t>
  </si>
  <si>
    <t xml:space="preserve"> TLC</t>
  </si>
  <si>
    <t>Printout Service Transformer Step 3</t>
  </si>
  <si>
    <t>Automatic/Manual</t>
  </si>
  <si>
    <t xml:space="preserve">Step 4 - Conductor Factor CF - Formula </t>
  </si>
  <si>
    <t xml:space="preserve">Conductor Factor CF - Formula </t>
  </si>
  <si>
    <t xml:space="preserve"> L x </t>
  </si>
  <si>
    <t xml:space="preserve"> C x </t>
  </si>
  <si>
    <t xml:space="preserve"> N x </t>
  </si>
  <si>
    <t xml:space="preserve"> SV ) = </t>
  </si>
  <si>
    <t xml:space="preserve"> CF</t>
  </si>
  <si>
    <t>Print</t>
  </si>
  <si>
    <t xml:space="preserve">Step 5 - Conductor Multiplier CM - Formula </t>
  </si>
  <si>
    <t xml:space="preserve">Conductor Multiplier CM - Formula </t>
  </si>
  <si>
    <t xml:space="preserve"> ( </t>
  </si>
  <si>
    <t xml:space="preserve"> + </t>
  </si>
  <si>
    <t xml:space="preserve"> CF ) = </t>
  </si>
  <si>
    <t xml:space="preserve"> CM </t>
  </si>
  <si>
    <t xml:space="preserve">Step 6 - Conductor Let-Through Current CLC - Formula </t>
  </si>
  <si>
    <t xml:space="preserve">Conductor Let-Through Current CLC - Formula </t>
  </si>
  <si>
    <t xml:space="preserve"> CM ) = </t>
  </si>
  <si>
    <t xml:space="preserve"> CLC</t>
  </si>
  <si>
    <t>C VALUES</t>
  </si>
  <si>
    <t>Steel Conduit</t>
  </si>
  <si>
    <t>Nonmagnetic Conduit</t>
  </si>
  <si>
    <t>3 or 4 Single</t>
  </si>
  <si>
    <t>Cables CU</t>
  </si>
  <si>
    <t>Cables AL</t>
  </si>
  <si>
    <t>#14</t>
  </si>
  <si>
    <t>#12</t>
  </si>
  <si>
    <t>%Z</t>
  </si>
  <si>
    <t xml:space="preserve"> - Transformer Impedance Value Nameplate %Z</t>
  </si>
  <si>
    <t>FLA</t>
  </si>
  <si>
    <t xml:space="preserve"> - Transformer Full Load Amps</t>
  </si>
  <si>
    <t xml:space="preserve"> - Kilovolt Amps</t>
  </si>
  <si>
    <t xml:space="preserve"> - Motor Short-Circuit Contribution</t>
  </si>
  <si>
    <t>SV</t>
  </si>
  <si>
    <t xml:space="preserve"> - Secondary Voltage</t>
  </si>
  <si>
    <t xml:space="preserve"> - Transformer Let-Through Current</t>
  </si>
  <si>
    <t>TM</t>
  </si>
  <si>
    <t xml:space="preserve"> - Transformer Multiplier</t>
  </si>
  <si>
    <t xml:space="preserve"> - Utility Adjustment 1.1 ( Voltages May Vary 10% )</t>
  </si>
  <si>
    <t>C VALUES BUSWAY CU FEEDER</t>
  </si>
  <si>
    <t>C VALUES BUSWAY CU PLUG-IN</t>
  </si>
  <si>
    <t>C VALUES BUSWAY AL FEEDER</t>
  </si>
  <si>
    <t>225 Amp</t>
  </si>
  <si>
    <t>400 Amp</t>
  </si>
  <si>
    <t>600 Amp</t>
  </si>
  <si>
    <t>800 Amp</t>
  </si>
  <si>
    <t>1000 Amp</t>
  </si>
  <si>
    <t>1200 Amp</t>
  </si>
  <si>
    <t>1350 Amp</t>
  </si>
  <si>
    <t>1600 Amp</t>
  </si>
  <si>
    <t>2000 Amp</t>
  </si>
  <si>
    <t>2500 Amp</t>
  </si>
  <si>
    <t>3000 Amp</t>
  </si>
  <si>
    <t>4000 Amp</t>
  </si>
  <si>
    <t>#14 Cable CU</t>
  </si>
  <si>
    <t>#14 Cable AL</t>
  </si>
  <si>
    <t xml:space="preserve"> AL</t>
  </si>
  <si>
    <t>#12 Cable CU</t>
  </si>
  <si>
    <t>#12 Cable AL</t>
  </si>
  <si>
    <t>#10 Cable CU</t>
  </si>
  <si>
    <t>#10 Cable AL</t>
  </si>
  <si>
    <t>#8 Cable CU</t>
  </si>
  <si>
    <t>#8 Cable AL</t>
  </si>
  <si>
    <t>#6 Cable CU</t>
  </si>
  <si>
    <t>#6 Cable AL</t>
  </si>
  <si>
    <t>#4 Cable CU</t>
  </si>
  <si>
    <t>#4 Cable AL</t>
  </si>
  <si>
    <t>#3 Cable CU</t>
  </si>
  <si>
    <t>#3 Cable AL</t>
  </si>
  <si>
    <t>1 Conductor(s) Per Phase</t>
  </si>
  <si>
    <t>#2 Cable CU</t>
  </si>
  <si>
    <t>#2 Cable AL</t>
  </si>
  <si>
    <t>2 Conductor(s) Per Phase</t>
  </si>
  <si>
    <t>#1 Cable CU</t>
  </si>
  <si>
    <t>#1 Cable AL</t>
  </si>
  <si>
    <t>3 Conductor(s) Per Phase</t>
  </si>
  <si>
    <t>#1/0 Cable CU</t>
  </si>
  <si>
    <t>#1/0 Cable AL</t>
  </si>
  <si>
    <t>4 Conductor(s) Per Phase</t>
  </si>
  <si>
    <t>#2/0 Cable CU</t>
  </si>
  <si>
    <t>#2/0 Cable AL</t>
  </si>
  <si>
    <t>5 Conductor(s) Per Phase</t>
  </si>
  <si>
    <t>#3/0 Cable CU</t>
  </si>
  <si>
    <t>#3/0 Cable AL</t>
  </si>
  <si>
    <t>6 Conductor(s) Per Phase</t>
  </si>
  <si>
    <t>#4/0 Cable CU</t>
  </si>
  <si>
    <t>#4/0 Cable AL</t>
  </si>
  <si>
    <t>7 Conductor(s) Per Phase</t>
  </si>
  <si>
    <t>250 MCM Cable CU</t>
  </si>
  <si>
    <t>250 MCM Cable AL</t>
  </si>
  <si>
    <t>8 Conductor(s) Per Phase</t>
  </si>
  <si>
    <t>300 MCM Cable CU</t>
  </si>
  <si>
    <t>300 MCM Cable AL</t>
  </si>
  <si>
    <t>9 Conductor(s) Per Phase</t>
  </si>
  <si>
    <t>350 MCM Cable CU</t>
  </si>
  <si>
    <t>350 MCM Cable AL</t>
  </si>
  <si>
    <t>10 Conductor(s) Per Phase</t>
  </si>
  <si>
    <t>400 MCM Cable CU</t>
  </si>
  <si>
    <t>400 MCM Cable AL</t>
  </si>
  <si>
    <t>11 Conductor(s) Per Phase</t>
  </si>
  <si>
    <t>500 MCM Cable CU</t>
  </si>
  <si>
    <t>500 MCM Cable AL</t>
  </si>
  <si>
    <t>12 Conductor(s) Per Phase</t>
  </si>
  <si>
    <t>600 MCM Cable CU</t>
  </si>
  <si>
    <t>600 MCM Cable AL</t>
  </si>
  <si>
    <t>13 Conductor(s) Per Phase</t>
  </si>
  <si>
    <t>750 MCM Cable CU</t>
  </si>
  <si>
    <t>750 MCM Cable AL</t>
  </si>
  <si>
    <t>14 Conductor(s) Per Phase</t>
  </si>
  <si>
    <t>1000 MCM Cable CU</t>
  </si>
  <si>
    <t>1000 MCM Cable AL</t>
  </si>
  <si>
    <t>15 Conductor(s) Per Phase</t>
  </si>
  <si>
    <t>16 Conductor(s) Per Phase</t>
  </si>
  <si>
    <t>17 Conductor(s) Per Phase</t>
  </si>
  <si>
    <t>18 Conductor(s) Per Phase</t>
  </si>
  <si>
    <t>19 Conductor(s) Per Phase</t>
  </si>
  <si>
    <t>20 Conductor(s) Per Phase</t>
  </si>
  <si>
    <t xml:space="preserve"> TLC ) ÷ ( </t>
  </si>
  <si>
    <t>STELL=1 PLASTIC=2</t>
  </si>
  <si>
    <t>CU=1 AL=2</t>
  </si>
  <si>
    <t xml:space="preserve"> TLC x </t>
  </si>
  <si>
    <t>FAULT METHOD</t>
  </si>
  <si>
    <t>MANUAL</t>
  </si>
  <si>
    <t>WIRE SIZE</t>
  </si>
  <si>
    <t>#600</t>
  </si>
  <si>
    <t>#750</t>
  </si>
  <si>
    <t>#1000</t>
  </si>
  <si>
    <t>UTILITY XMFR MANUAL</t>
  </si>
  <si>
    <t xml:space="preserve">Available Fault Current at Starting Point </t>
  </si>
  <si>
    <t xml:space="preserve"> AFC</t>
  </si>
  <si>
    <t>Step 4 - Calculated Factor F</t>
  </si>
  <si>
    <t>Step 5 - Calculate M</t>
  </si>
  <si>
    <t>Step 6 - Available Short Circuit (RMS Symmetrical)</t>
  </si>
  <si>
    <t>SECONDARY TRANSFORMER</t>
  </si>
  <si>
    <t>Step A Calculate TF</t>
  </si>
  <si>
    <t xml:space="preserve"> AFC x </t>
  </si>
  <si>
    <t xml:space="preserve"> PV x </t>
  </si>
  <si>
    <t xml:space="preserve"> %Z ) ÷ ( </t>
  </si>
  <si>
    <t xml:space="preserve"> KVA ) = </t>
  </si>
  <si>
    <t xml:space="preserve"> TF</t>
  </si>
  <si>
    <t xml:space="preserve">Calculate TF </t>
  </si>
  <si>
    <t>Step B Calculate tM</t>
  </si>
  <si>
    <t xml:space="preserve">  KVA</t>
  </si>
  <si>
    <t xml:space="preserve"> ) / ( </t>
  </si>
  <si>
    <t xml:space="preserve"> TF ) = </t>
  </si>
  <si>
    <t xml:space="preserve">Calculate TM </t>
  </si>
  <si>
    <t>Step C Calculate TLC</t>
  </si>
  <si>
    <t xml:space="preserve">(((( </t>
  </si>
  <si>
    <t xml:space="preserve"> PV ÷ </t>
  </si>
  <si>
    <t xml:space="preserve"> SV ) ÷ ( </t>
  </si>
  <si>
    <t xml:space="preserve"> TM x </t>
  </si>
  <si>
    <t xml:space="preserve"> AFC )) x  </t>
  </si>
  <si>
    <t xml:space="preserve">Calculate TLC </t>
  </si>
  <si>
    <t>480</t>
  </si>
  <si>
    <t>0.282</t>
  </si>
  <si>
    <t>46,000</t>
  </si>
  <si>
    <t>ua</t>
  </si>
  <si>
    <t>mc</t>
  </si>
  <si>
    <t>PV</t>
  </si>
  <si>
    <t xml:space="preserve"> - Primary Voltage</t>
  </si>
  <si>
    <t>TF</t>
  </si>
  <si>
    <t xml:space="preserve"> - Transformer Factor</t>
  </si>
  <si>
    <t>XMFR KNOWN AFC AUTO</t>
  </si>
  <si>
    <t>XMFR KNOWN AFC MANUAL</t>
  </si>
  <si>
    <t>NO TRANSFORMER</t>
  </si>
  <si>
    <t xml:space="preserve"> (( </t>
  </si>
  <si>
    <t xml:space="preserve"> AFC ) ÷ ( </t>
  </si>
  <si>
    <t>NO XMFR KNOWN AFC AUTO</t>
  </si>
  <si>
    <t>NO XMFR KNOWN AFC MANUAL</t>
  </si>
  <si>
    <t>BUSWAY</t>
  </si>
  <si>
    <t>BUSWAY SIZE</t>
  </si>
  <si>
    <t>1"</t>
  </si>
  <si>
    <t>1 1/4"</t>
  </si>
  <si>
    <t>1 1/2"</t>
  </si>
  <si>
    <t>2"</t>
  </si>
  <si>
    <t>2 1/2"</t>
  </si>
  <si>
    <t>3"</t>
  </si>
  <si>
    <t>3 1/2"</t>
  </si>
  <si>
    <t>4"</t>
  </si>
  <si>
    <t>5"</t>
  </si>
  <si>
    <t>6"</t>
  </si>
  <si>
    <t>225 A</t>
  </si>
  <si>
    <t>400 A</t>
  </si>
  <si>
    <t>600 A</t>
  </si>
  <si>
    <t>800 A</t>
  </si>
  <si>
    <t>1000 A</t>
  </si>
  <si>
    <t>1200 A</t>
  </si>
  <si>
    <t>1350 A</t>
  </si>
  <si>
    <t>1600 A</t>
  </si>
  <si>
    <t>2000 A</t>
  </si>
  <si>
    <t>2500 A</t>
  </si>
  <si>
    <t>3000 A</t>
  </si>
  <si>
    <t>4000 A</t>
  </si>
  <si>
    <t>COPPER</t>
  </si>
  <si>
    <t>ALUMINUM</t>
  </si>
  <si>
    <t>%Z - Transformer Impedance Nameplate %Z</t>
  </si>
  <si>
    <t>A - Amps</t>
  </si>
  <si>
    <t>AFC - Available Fault Current</t>
  </si>
  <si>
    <t>C - Conductor Constant</t>
  </si>
  <si>
    <t>CF - Conductor Factor</t>
  </si>
  <si>
    <t>CLC - Conductor Let-Through Current</t>
  </si>
  <si>
    <t>CM - Conductor Multiplier</t>
  </si>
  <si>
    <t>L - Length of Conductor</t>
  </si>
  <si>
    <t>KVA - Kilovolt Amps</t>
  </si>
  <si>
    <t>MC - Motor Contribution</t>
  </si>
  <si>
    <t>N - Number of Conductors Per Phase</t>
  </si>
  <si>
    <t>UA - Utility Adjustment 1.1</t>
  </si>
  <si>
    <t>PV - Primary Voltage</t>
  </si>
  <si>
    <t>VA - Volt Amps</t>
  </si>
  <si>
    <t>SV - Secondary Voltage</t>
  </si>
  <si>
    <t>TF - Transformer Factor</t>
  </si>
  <si>
    <t>TLC - Transformer Let-Through Current</t>
  </si>
  <si>
    <t>TM - Transformer Multiplier</t>
  </si>
  <si>
    <t xml:space="preserve">LOAD CALCULATIONS FOR - </t>
  </si>
  <si>
    <t>SYSTEM</t>
  </si>
  <si>
    <t xml:space="preserve"> CU</t>
  </si>
  <si>
    <t>SHOW UFER GROUND</t>
  </si>
  <si>
    <t>'</t>
  </si>
  <si>
    <t>WIRE SIZE (HI-LEG L2)</t>
  </si>
  <si>
    <t>SUM</t>
  </si>
  <si>
    <t>MAX 1</t>
  </si>
  <si>
    <t>MAX 2</t>
  </si>
  <si>
    <t>MAX 3</t>
  </si>
  <si>
    <t xml:space="preserve"> A</t>
  </si>
  <si>
    <t xml:space="preserve"> V - </t>
  </si>
  <si>
    <t xml:space="preserve">' X </t>
  </si>
  <si>
    <t>(</t>
  </si>
  <si>
    <t xml:space="preserve"> K </t>
  </si>
  <si>
    <t>FLA - Full Load Amps</t>
  </si>
  <si>
    <t>AFC K</t>
  </si>
  <si>
    <t>BUS AMPS</t>
  </si>
  <si>
    <t>SERVICE SIZING</t>
  </si>
  <si>
    <t xml:space="preserve"> SPACE</t>
  </si>
  <si>
    <t>MAIN BREAKER SIZING</t>
  </si>
  <si>
    <t>ENTER MAIN BREAKER AMPS</t>
  </si>
  <si>
    <t>CT</t>
  </si>
  <si>
    <t>SHOW CURRENT TRANSFORMER</t>
  </si>
  <si>
    <t>MAN FUSE SIZE</t>
  </si>
  <si>
    <t>AUTO FUSE SIZE</t>
  </si>
  <si>
    <t xml:space="preserve">DESIGN LOAD IS </t>
  </si>
  <si>
    <t xml:space="preserve">  </t>
  </si>
  <si>
    <t>STANDARD</t>
  </si>
  <si>
    <t>BREAKER</t>
  </si>
  <si>
    <t>MUST BE THE SAME</t>
  </si>
  <si>
    <t>&lt;&lt; MUST BE THE SAME ---------------------</t>
  </si>
  <si>
    <t>Manual Loads Imput</t>
  </si>
  <si>
    <t>CIR</t>
  </si>
  <si>
    <t>CONTINUOUS LOAD</t>
  </si>
  <si>
    <t>CONTONUOUS LOAD</t>
  </si>
  <si>
    <t>LARGEST MOTOR</t>
  </si>
  <si>
    <t>DESCRIPTION</t>
  </si>
  <si>
    <t>OF LOAD</t>
  </si>
  <si>
    <t>Spare or Space Size Amps</t>
  </si>
  <si>
    <t>SYMBOL</t>
  </si>
  <si>
    <t>ERROR CHECK</t>
  </si>
  <si>
    <t>SPACE</t>
  </si>
  <si>
    <t xml:space="preserve">A </t>
  </si>
  <si>
    <t>A SPACE</t>
  </si>
  <si>
    <t>OR FUSE</t>
  </si>
  <si>
    <t>(L2) HI-LEG</t>
  </si>
  <si>
    <t>1-POLE</t>
  </si>
  <si>
    <t xml:space="preserve"> (L2)</t>
  </si>
  <si>
    <t>SHOW VOLTAGE DROP %</t>
  </si>
  <si>
    <t>SPACE/SPARE 1</t>
  </si>
  <si>
    <t>SPACE/SPARE 2</t>
  </si>
  <si>
    <t>SPACE/SPARE 3</t>
  </si>
  <si>
    <t>SPACE/SPARE 4</t>
  </si>
  <si>
    <t>SPACE/SPARE 5</t>
  </si>
  <si>
    <t>SPACE/SPARE 6</t>
  </si>
  <si>
    <t>SPACE/SPARE 17</t>
  </si>
  <si>
    <t>SPACE/SPARE 8</t>
  </si>
  <si>
    <t>SPACE/SPARE 7</t>
  </si>
  <si>
    <t>SPACE/SPARE 9</t>
  </si>
  <si>
    <t>SPACE/SPARE 10</t>
  </si>
  <si>
    <t>SPACE/SPARE 11</t>
  </si>
  <si>
    <t>SPACE/SPARE 12</t>
  </si>
  <si>
    <t>SPACE/SPARE 13</t>
  </si>
  <si>
    <t>SPACE/SPARE 14</t>
  </si>
  <si>
    <t>SPACE/SPARE 15</t>
  </si>
  <si>
    <t>SPACE/SPARE 16</t>
  </si>
  <si>
    <t>SPACE/SPARE 18</t>
  </si>
  <si>
    <t>Manual Feeder Imput</t>
  </si>
  <si>
    <t>NUMBER OF</t>
  </si>
  <si>
    <t>CONDUITS</t>
  </si>
  <si>
    <t>LENGTH OF</t>
  </si>
  <si>
    <t>TYPE</t>
  </si>
  <si>
    <t>CU or AL</t>
  </si>
  <si>
    <t>(L2)</t>
  </si>
  <si>
    <t>1/2"</t>
  </si>
  <si>
    <t>3/4"</t>
  </si>
  <si>
    <t>DASK</t>
  </si>
  <si>
    <t>#</t>
  </si>
  <si>
    <t>CU/AL</t>
  </si>
  <si>
    <t xml:space="preserve"> (N)</t>
  </si>
  <si>
    <t xml:space="preserve"> GND</t>
  </si>
  <si>
    <t>AF</t>
  </si>
  <si>
    <t>UPDATE</t>
  </si>
  <si>
    <t>UTILITY XMFR AUTO/NONE</t>
  </si>
  <si>
    <t>1&amp;2</t>
  </si>
  <si>
    <t>3&amp;4</t>
  </si>
  <si>
    <t>5&amp;6</t>
  </si>
  <si>
    <t>FEEDER</t>
  </si>
  <si>
    <t>MLOAD</t>
  </si>
  <si>
    <t>CHECK</t>
  </si>
  <si>
    <t>MLOADS</t>
  </si>
  <si>
    <t>ERRORS</t>
  </si>
  <si>
    <t>MFEEDERS</t>
  </si>
  <si>
    <t>GRAND</t>
  </si>
  <si>
    <t xml:space="preserve"> LOAD 1</t>
  </si>
  <si>
    <t xml:space="preserve"> LOAD 2</t>
  </si>
  <si>
    <t xml:space="preserve"> LOAD 5</t>
  </si>
  <si>
    <t xml:space="preserve"> LOAD 6</t>
  </si>
  <si>
    <t xml:space="preserve"> LOAD 7</t>
  </si>
  <si>
    <t xml:space="preserve"> LOAD 8</t>
  </si>
  <si>
    <t xml:space="preserve"> LOAD 9</t>
  </si>
  <si>
    <t xml:space="preserve"> LOAD 10</t>
  </si>
  <si>
    <t xml:space="preserve"> LOAD 11</t>
  </si>
  <si>
    <t xml:space="preserve"> LOAD 12</t>
  </si>
  <si>
    <t xml:space="preserve"> LOAD 13</t>
  </si>
  <si>
    <t xml:space="preserve"> LOAD 14</t>
  </si>
  <si>
    <t xml:space="preserve"> LOAD 15</t>
  </si>
  <si>
    <t xml:space="preserve"> LOAD 16</t>
  </si>
  <si>
    <t xml:space="preserve"> LOAD 17</t>
  </si>
  <si>
    <t xml:space="preserve"> LOAD 18</t>
  </si>
  <si>
    <t>AUTO NA</t>
  </si>
  <si>
    <t>&lt;&lt; ENTER YES or NO</t>
  </si>
  <si>
    <t>SHOW MAIN METER</t>
  </si>
  <si>
    <t>MAX X3</t>
  </si>
  <si>
    <t>AMPS X4</t>
  </si>
  <si>
    <t xml:space="preserve"> LOAD 3</t>
  </si>
  <si>
    <t>CONNECTED</t>
  </si>
  <si>
    <t xml:space="preserve">MANUAL </t>
  </si>
  <si>
    <t>XMFR</t>
  </si>
  <si>
    <t>CIRCUIT</t>
  </si>
  <si>
    <t>LOAD SUMMARY - MSWBD</t>
  </si>
  <si>
    <t>L1 L2 L3</t>
  </si>
  <si>
    <t>MAIN SWITCHBOARD</t>
  </si>
  <si>
    <t>ATS</t>
  </si>
  <si>
    <t>P19</t>
  </si>
  <si>
    <t>P20</t>
  </si>
  <si>
    <t>P21</t>
  </si>
  <si>
    <t>P22</t>
  </si>
  <si>
    <t>P23</t>
  </si>
  <si>
    <t>P24</t>
  </si>
  <si>
    <t>C19</t>
  </si>
  <si>
    <t>C20</t>
  </si>
  <si>
    <t>C21</t>
  </si>
  <si>
    <t>C22</t>
  </si>
  <si>
    <t>C23</t>
  </si>
  <si>
    <t>C24</t>
  </si>
  <si>
    <t>SPACE/SPARE 19</t>
  </si>
  <si>
    <t>SPACE/SPARE 20</t>
  </si>
  <si>
    <t>SPACE/SPARE 21</t>
  </si>
  <si>
    <t>SPACE/SPARE 22</t>
  </si>
  <si>
    <t>SPACE/SPARE 23</t>
  </si>
  <si>
    <t>SPACE/SPARE 24</t>
  </si>
  <si>
    <t>SHOW_VD</t>
  </si>
  <si>
    <t>SHOW_AFC</t>
  </si>
  <si>
    <t>SHOW_LENGTH</t>
  </si>
  <si>
    <t>UNDER_OVER</t>
  </si>
  <si>
    <t>SHOW_FILE</t>
  </si>
  <si>
    <t>GENSET</t>
  </si>
  <si>
    <t>CIR_01</t>
  </si>
  <si>
    <t>/</t>
  </si>
  <si>
    <t>\</t>
  </si>
  <si>
    <t>CIR_02</t>
  </si>
  <si>
    <t>CIR_03</t>
  </si>
  <si>
    <t>CIR_04</t>
  </si>
  <si>
    <t>CIR_05</t>
  </si>
  <si>
    <t>CIR_06</t>
  </si>
  <si>
    <t>CIR_07</t>
  </si>
  <si>
    <t>CIR_09</t>
  </si>
  <si>
    <t>CIR_10</t>
  </si>
  <si>
    <t>CIR_11</t>
  </si>
  <si>
    <t>CIR_12</t>
  </si>
  <si>
    <t>CIR_13</t>
  </si>
  <si>
    <t>CIR_14</t>
  </si>
  <si>
    <t>CIR_15</t>
  </si>
  <si>
    <t>CIR_16</t>
  </si>
  <si>
    <t>CIR_17</t>
  </si>
  <si>
    <t>CIR_18</t>
  </si>
  <si>
    <t>CIR_19</t>
  </si>
  <si>
    <t>CIR_20</t>
  </si>
  <si>
    <t>CIR_21</t>
  </si>
  <si>
    <t>CIR_22</t>
  </si>
  <si>
    <t>CIR_23</t>
  </si>
  <si>
    <t>CIR_24</t>
  </si>
  <si>
    <t>METER_01</t>
  </si>
  <si>
    <t>METER_02</t>
  </si>
  <si>
    <t>METER_03</t>
  </si>
  <si>
    <t>METER_04</t>
  </si>
  <si>
    <t>METER_05</t>
  </si>
  <si>
    <t>METER_06</t>
  </si>
  <si>
    <t>METER_07</t>
  </si>
  <si>
    <t>METER_09</t>
  </si>
  <si>
    <t>METER_10</t>
  </si>
  <si>
    <t>METER_11</t>
  </si>
  <si>
    <t>METER_12</t>
  </si>
  <si>
    <t>METER_13</t>
  </si>
  <si>
    <t>METER_14</t>
  </si>
  <si>
    <t>METER_15</t>
  </si>
  <si>
    <t>METER_16</t>
  </si>
  <si>
    <t>METER_17</t>
  </si>
  <si>
    <t>METER_18</t>
  </si>
  <si>
    <t>METER_19</t>
  </si>
  <si>
    <t>METER_20</t>
  </si>
  <si>
    <t>METER_21</t>
  </si>
  <si>
    <t>METER_22</t>
  </si>
  <si>
    <t>METER_23</t>
  </si>
  <si>
    <t>METER_24</t>
  </si>
  <si>
    <t>SAMPS07</t>
  </si>
  <si>
    <t>SAMPS06</t>
  </si>
  <si>
    <t>SAMPS01</t>
  </si>
  <si>
    <t>SAMPS02</t>
  </si>
  <si>
    <t>SAMPS03</t>
  </si>
  <si>
    <t>SAMPS04</t>
  </si>
  <si>
    <t>SAMPS05</t>
  </si>
  <si>
    <t>SAMPS08</t>
  </si>
  <si>
    <t>SAMPS09</t>
  </si>
  <si>
    <t>SAMPS10</t>
  </si>
  <si>
    <t>SAMPS11</t>
  </si>
  <si>
    <t>SAMPS12</t>
  </si>
  <si>
    <t>SAMPS13</t>
  </si>
  <si>
    <t>SAMPS14</t>
  </si>
  <si>
    <t>SAMPS15</t>
  </si>
  <si>
    <t>SAMPS16</t>
  </si>
  <si>
    <t>SAMPS17</t>
  </si>
  <si>
    <t>SAMPS18</t>
  </si>
  <si>
    <t>SAMPS19</t>
  </si>
  <si>
    <t>SAMPS20</t>
  </si>
  <si>
    <t>SAMPS21</t>
  </si>
  <si>
    <t>SAMPS22</t>
  </si>
  <si>
    <t>SAMPS23</t>
  </si>
  <si>
    <t>SAMPS24</t>
  </si>
  <si>
    <t xml:space="preserve"> LOAD 4</t>
  </si>
  <si>
    <t xml:space="preserve"> LOAD 19</t>
  </si>
  <si>
    <t xml:space="preserve"> LOAD 20</t>
  </si>
  <si>
    <t xml:space="preserve"> LOAD 21</t>
  </si>
  <si>
    <t xml:space="preserve"> LOAD 22</t>
  </si>
  <si>
    <t xml:space="preserve"> LOAD 23</t>
  </si>
  <si>
    <t xml:space="preserve"> LOAD 24</t>
  </si>
  <si>
    <t>XP</t>
  </si>
  <si>
    <t>PTP</t>
  </si>
  <si>
    <t>PP</t>
  </si>
  <si>
    <t>COMBO STARTER</t>
  </si>
  <si>
    <t>FEEDER_SIZING</t>
  </si>
  <si>
    <t>SHOW TRUE PHASE CONNECTION</t>
  </si>
  <si>
    <t>SHOW TRUE</t>
  </si>
  <si>
    <t>3-PHASE WYE</t>
  </si>
  <si>
    <t>ATS YES/NO</t>
  </si>
  <si>
    <t>ATS SIZING</t>
  </si>
  <si>
    <t>ATS MANUAL SIZE</t>
  </si>
  <si>
    <t>P1 SIZE</t>
  </si>
  <si>
    <t>X1 SIZE</t>
  </si>
  <si>
    <t>MANUAL SIZE</t>
  </si>
  <si>
    <t xml:space="preserve">&lt;&lt; MIN SIZE IS </t>
  </si>
  <si>
    <t>DIS FROM MSWBD</t>
  </si>
  <si>
    <t>Automatic Transfer Switch &amp; Engine Generator ( Located at Circuit Position C1 )</t>
  </si>
  <si>
    <t>GENSET YES NO</t>
  </si>
  <si>
    <t>GENSET SIZING</t>
  </si>
  <si>
    <t>GEN KW</t>
  </si>
  <si>
    <t>KW</t>
  </si>
  <si>
    <t>GENSET DIST</t>
  </si>
  <si>
    <t>MAX VA</t>
  </si>
  <si>
    <t>AUTO ATS SIZE</t>
  </si>
  <si>
    <t>MANUAL ATS SIZE</t>
  </si>
  <si>
    <t>ATS SIZE</t>
  </si>
  <si>
    <t>A-</t>
  </si>
  <si>
    <t>DISTANCE TO ATS</t>
  </si>
  <si>
    <t>VD AT ATS</t>
  </si>
  <si>
    <t xml:space="preserve"> KW</t>
  </si>
  <si>
    <t xml:space="preserve">V - </t>
  </si>
  <si>
    <t xml:space="preserve">CODE YEAR </t>
  </si>
  <si>
    <t>CODE YEAR</t>
  </si>
  <si>
    <t>NEUTRAL AMPS 2008 NEC</t>
  </si>
  <si>
    <t>VA X 3</t>
  </si>
  <si>
    <t>NEUTRAL LOAD</t>
  </si>
  <si>
    <t>MAX LINE AMPS</t>
  </si>
  <si>
    <t xml:space="preserve"> ERROR ON M-LOADS TAB</t>
  </si>
  <si>
    <t xml:space="preserve"> ERROR ON M-FEEDERS TAB</t>
  </si>
  <si>
    <t xml:space="preserve"> ERROR IN PANEL TEMPLATE</t>
  </si>
  <si>
    <t xml:space="preserve"> ERROR ON INPUT TAB</t>
  </si>
  <si>
    <t xml:space="preserve"> PANEL TEMPLATES NEED UPDATING OR HAVE ERRORS</t>
  </si>
  <si>
    <t>MOTOR START</t>
  </si>
  <si>
    <t>GENERATOR LOAD CALCULATION</t>
  </si>
  <si>
    <t>MOTOR STARTING</t>
  </si>
  <si>
    <t xml:space="preserve"> VA</t>
  </si>
  <si>
    <t>GENERATOR SIZE</t>
  </si>
  <si>
    <t>GENERATOR GROUNDING ELECTRODE</t>
  </si>
  <si>
    <t># WIRES</t>
  </si>
  <si>
    <t xml:space="preserve">CONDUCTOR </t>
  </si>
  <si>
    <t>SYSTEM GROUND</t>
  </si>
  <si>
    <t>SIZE CODE</t>
  </si>
  <si>
    <t>SYS</t>
  </si>
  <si>
    <t>#700</t>
  </si>
  <si>
    <t>#800</t>
  </si>
  <si>
    <t>#900</t>
  </si>
  <si>
    <t>#1250</t>
  </si>
  <si>
    <t>#1500</t>
  </si>
  <si>
    <t>#1750</t>
  </si>
  <si>
    <t>#2000</t>
  </si>
  <si>
    <t>GND SIZE</t>
  </si>
  <si>
    <t>WIRE AMPS</t>
  </si>
  <si>
    <t># CONDUITS</t>
  </si>
  <si>
    <t>EMPTY CONDUIT</t>
  </si>
  <si>
    <t>UA - Utility Adjustment</t>
  </si>
  <si>
    <t>OVERHEAD</t>
  </si>
  <si>
    <t/>
  </si>
  <si>
    <t xml:space="preserve"> 100A</t>
  </si>
  <si>
    <t xml:space="preserve"> 100A SPACE</t>
  </si>
  <si>
    <t>&lt;&lt; SELECT METHOD</t>
  </si>
  <si>
    <t>&lt;&lt; SELECT AMPS</t>
  </si>
  <si>
    <t xml:space="preserve"> 4000A</t>
  </si>
  <si>
    <t xml:space="preserve"> 3000 A</t>
  </si>
  <si>
    <t xml:space="preserve"> 1-#500 THHN CU</t>
  </si>
  <si>
    <t xml:space="preserve"> CONDUIT</t>
  </si>
  <si>
    <t xml:space="preserve"> 1-4" EMT</t>
  </si>
  <si>
    <t>&lt;&lt; SELECT SIZE</t>
  </si>
  <si>
    <t>&lt;&lt; ENTER # OF CONDUCTORS</t>
  </si>
  <si>
    <t xml:space="preserve"> 1-#6 GND</t>
  </si>
  <si>
    <t xml:space="preserve"> 150 KW</t>
  </si>
  <si>
    <t xml:space="preserve"> 149 KW</t>
  </si>
  <si>
    <t>15'</t>
  </si>
  <si>
    <t>AUTOTRANSFERSWITCH</t>
  </si>
  <si>
    <t>25'</t>
  </si>
  <si>
    <t>&lt;&lt; MIN SIZE IS 180A</t>
  </si>
  <si>
    <t>TRANSFER SWITCH SIZING</t>
  </si>
  <si>
    <t>SIZE OF TRANSFER SWITCH (AMPS)</t>
  </si>
  <si>
    <t>ATS DISTANCE FROM MSWBD</t>
  </si>
  <si>
    <t>ENGINE GENERATOR</t>
  </si>
  <si>
    <t xml:space="preserve"> 480/277V - 3-PHASE WYE</t>
  </si>
  <si>
    <t>GENERATOR SIZING</t>
  </si>
  <si>
    <t>KW OF GENERATOR</t>
  </si>
  <si>
    <t>GEN-SET DISTANCE FROM ATS</t>
  </si>
  <si>
    <t>&lt;&lt; MIN SIZE IS 149 KW</t>
  </si>
  <si>
    <t>3P</t>
  </si>
  <si>
    <t xml:space="preserve"> 200A-3P</t>
  </si>
  <si>
    <t xml:space="preserve"> 200A</t>
  </si>
  <si>
    <t xml:space="preserve"> #4 CU</t>
  </si>
  <si>
    <t xml:space="preserve"> 100'</t>
  </si>
  <si>
    <t>3''</t>
  </si>
  <si>
    <t xml:space="preserve"> 1-3'' RIGID</t>
  </si>
  <si>
    <t xml:space="preserve"> 4-#400 THHN CU</t>
  </si>
  <si>
    <t xml:space="preserve"> 30'</t>
  </si>
  <si>
    <t xml:space="preserve"> (L1, L2, L3)</t>
  </si>
  <si>
    <t xml:space="preserve"> 3-#500 THHN CU (L1, L2, L3)</t>
  </si>
  <si>
    <t xml:space="preserve"> 1-#500 THHN CU (N)</t>
  </si>
  <si>
    <t xml:space="preserve"> CU BUSWAY</t>
  </si>
  <si>
    <t>2-POLE</t>
  </si>
  <si>
    <t xml:space="preserve"> (L1 &amp; L2)</t>
  </si>
  <si>
    <t xml:space="preserve"> SINGLE PHASE</t>
  </si>
  <si>
    <t xml:space="preserve"> (L2 &amp;L3)</t>
  </si>
  <si>
    <t xml:space="preserve"> (L1 &amp;L3)</t>
  </si>
  <si>
    <t xml:space="preserve"> 30A FUSE</t>
  </si>
  <si>
    <t xml:space="preserve"> 150'</t>
  </si>
  <si>
    <t xml:space="preserve"> 1-1 1/2" RIGID</t>
  </si>
  <si>
    <t xml:space="preserve"> 2-#14 THW CU (L1 &amp; L2)</t>
  </si>
  <si>
    <t xml:space="preserve"> 1-#10 THW CU (N)</t>
  </si>
  <si>
    <t xml:space="preserve"> 1-#6 CU GND</t>
  </si>
  <si>
    <t xml:space="preserve"> 60'</t>
  </si>
  <si>
    <t xml:space="preserve"> 2-#8 THHN CU (L1 &amp; L2)</t>
  </si>
  <si>
    <t xml:space="preserve"> 1-#1 THHN CU (N)</t>
  </si>
  <si>
    <t xml:space="preserve"> 1-1" RIGID</t>
  </si>
  <si>
    <t xml:space="preserve"> 2-#8 THW CU (L1 &amp; L2)</t>
  </si>
  <si>
    <t xml:space="preserve"> 1-#14 THW CU (N)</t>
  </si>
  <si>
    <t xml:space="preserve"> 1-#14 CU GND</t>
  </si>
  <si>
    <t xml:space="preserve"> 80'</t>
  </si>
  <si>
    <t xml:space="preserve"> 1-3/4" EMT</t>
  </si>
  <si>
    <t xml:space="preserve"> 3-#10 THHN CU</t>
  </si>
  <si>
    <t xml:space="preserve"> 1-#12 CU GND</t>
  </si>
  <si>
    <t xml:space="preserve"> 50'</t>
  </si>
  <si>
    <t xml:space="preserve"> 1-1" EMT</t>
  </si>
  <si>
    <t xml:space="preserve"> 2-#6 THHN CU (L1 &amp; L2)</t>
  </si>
  <si>
    <t xml:space="preserve"> 1-#14 THHN CU (N)</t>
  </si>
  <si>
    <t xml:space="preserve"> 1-1/2" RIGID</t>
  </si>
  <si>
    <t xml:space="preserve"> 2-#3 THW CU (L1 &amp; L2)</t>
  </si>
  <si>
    <t xml:space="preserve"> 70'</t>
  </si>
  <si>
    <t xml:space="preserve"> 2-#2 THW CU (L1 &amp; L2)</t>
  </si>
  <si>
    <t xml:space="preserve"> 2-#1 THW CU (L1 &amp; L2)</t>
  </si>
  <si>
    <t xml:space="preserve"> 90'</t>
  </si>
  <si>
    <t xml:space="preserve"> 2-#1/0 THW CU (L1 &amp; L2)</t>
  </si>
  <si>
    <t xml:space="preserve"> 2-#2/0 THW CU (L1 &amp; L2)</t>
  </si>
  <si>
    <t xml:space="preserve"> 110'</t>
  </si>
  <si>
    <t xml:space="preserve"> 2-#3/0 THW CU (L1 &amp; L2)</t>
  </si>
  <si>
    <t xml:space="preserve"> 120'</t>
  </si>
  <si>
    <t xml:space="preserve"> 2-#4/0 THW CU (L1 &amp; L2)</t>
  </si>
  <si>
    <t xml:space="preserve"> 130'</t>
  </si>
  <si>
    <t xml:space="preserve"> 2-#250 THW CU (L1 &amp; L2)</t>
  </si>
  <si>
    <t xml:space="preserve"> 140'</t>
  </si>
  <si>
    <t xml:space="preserve"> 2-#300 THW CU (L1 &amp; L2)</t>
  </si>
  <si>
    <t xml:space="preserve"> 2-#350 THW CU (L1 &amp; L2)</t>
  </si>
  <si>
    <t xml:space="preserve"> 160'</t>
  </si>
  <si>
    <t xml:space="preserve"> 2-#400 THW CU (L1 &amp; L2)</t>
  </si>
  <si>
    <t xml:space="preserve"> 170'</t>
  </si>
  <si>
    <t xml:space="preserve"> 2-#500 THW CU (L1 &amp; L2)</t>
  </si>
  <si>
    <t xml:space="preserve"> 180'</t>
  </si>
  <si>
    <t xml:space="preserve"> 2-#600 THW CU (L1 &amp; L2)</t>
  </si>
  <si>
    <t>190'</t>
  </si>
  <si>
    <t>200'</t>
  </si>
  <si>
    <t>210'</t>
  </si>
  <si>
    <t>220'</t>
  </si>
  <si>
    <t>230'</t>
  </si>
  <si>
    <t>240'</t>
  </si>
  <si>
    <t>LOAD CALCULATIONS FOR - MAIN SWITCHBOARD</t>
  </si>
  <si>
    <t>BASED ON THE 2008 NEC</t>
  </si>
  <si>
    <t>NEC 220.61(A)</t>
  </si>
  <si>
    <t xml:space="preserve">NEUTRAL   </t>
  </si>
  <si>
    <t>CALCULATED LOAD WITH DEMAND FACTORS ( NEC 215.5 )</t>
  </si>
  <si>
    <t>RECEPTACLE LOAD (NEC TABLE 220.44)</t>
  </si>
  <si>
    <t>REMAINDER @ 50%</t>
  </si>
  <si>
    <t>PLUS 25% (L1, L2, L3)</t>
  </si>
  <si>
    <t>PLUS 0% (NEUTRAL) NEC 215.2(A) EX NO 2</t>
  </si>
  <si>
    <t>KITCHEN LOADS (NEC 220.56)</t>
  </si>
  <si>
    <t xml:space="preserve">L1 ( 6,900 X 0.65 ) = </t>
  </si>
  <si>
    <t xml:space="preserve">L2 ( 6,000 X 0.65 ) = </t>
  </si>
  <si>
    <t xml:space="preserve">L3 ( 7,200 X 0.65 ) = </t>
  </si>
  <si>
    <t xml:space="preserve">  DESIGN LOAD IS 327.6A</t>
  </si>
  <si>
    <t>350</t>
  </si>
  <si>
    <t>277</t>
  </si>
  <si>
    <t>THREE PHASE WYE</t>
  </si>
  <si>
    <t>350 A - 480 / 277 V - THREE PHASE WYE</t>
  </si>
  <si>
    <t>HARMONIC CURRENT CALCULATION ( NEC 310.15 (B) 4 (C) &amp; NEC TABLE 310.15 B (2) A )</t>
  </si>
  <si>
    <t>( Harmonic Load 0 VA ÷ Connected Load 202,120 VA ) X 100 = 0 %</t>
  </si>
  <si>
    <t xml:space="preserve">  Harmonic Load Does Not Exceed 50%</t>
  </si>
  <si>
    <t>FAULT CURRENT CALCULATIONS</t>
  </si>
  <si>
    <t>Available Fault Current at Starting Point  (( 44,903 AFC x 1.00 UA ) + 212 MC ) = 45,115 AFC</t>
  </si>
  <si>
    <t>Conductor Factor CF - Formula ( 1.732 x 100 L x 45,115 AFC ) ÷ ( 20,566 C x 1 N x 480 SV ) = 0.792 CF</t>
  </si>
  <si>
    <t xml:space="preserve">Conductor Multiplier CM - Formula  ( 1 ) ÷ ( 1 + 0.792 CF ) = 0.558 CM </t>
  </si>
  <si>
    <t>Conductor Let-Through Current CLC - Formula ( 45,115 AFC x 0.558 CM ) = 25,174 CLC</t>
  </si>
  <si>
    <t xml:space="preserve">25.2 K </t>
  </si>
  <si>
    <t xml:space="preserve">45.1 K </t>
  </si>
  <si>
    <t xml:space="preserve">44.9 K </t>
  </si>
  <si>
    <t>0</t>
  </si>
  <si>
    <t>202,120</t>
  </si>
  <si>
    <t xml:space="preserve">     CT</t>
  </si>
  <si>
    <t xml:space="preserve"> 350A</t>
  </si>
  <si>
    <t xml:space="preserve"> MAIN BKR</t>
  </si>
  <si>
    <t xml:space="preserve">  METER</t>
  </si>
  <si>
    <t xml:space="preserve"> 150A 3-POLE</t>
  </si>
  <si>
    <t xml:space="preserve"> 125A 3-POLE</t>
  </si>
  <si>
    <t xml:space="preserve"> 90A 3-POLE</t>
  </si>
  <si>
    <t xml:space="preserve"> 15'</t>
  </si>
  <si>
    <t xml:space="preserve"> 1-1 1/2'' EMT</t>
  </si>
  <si>
    <t xml:space="preserve"> 1-1'' EMT</t>
  </si>
  <si>
    <t xml:space="preserve"> 4-#1/0 THHN CU</t>
  </si>
  <si>
    <t xml:space="preserve"> 4-#1 THHN CU</t>
  </si>
  <si>
    <t xml:space="preserve"> 3-#4 THHN CU</t>
  </si>
  <si>
    <t xml:space="preserve"> TO UFER GND</t>
  </si>
  <si>
    <t xml:space="preserve"> 1-#8 CU GND</t>
  </si>
  <si>
    <t xml:space="preserve"> NEC 250.66(B)</t>
  </si>
  <si>
    <t xml:space="preserve">21.9 K </t>
  </si>
  <si>
    <t xml:space="preserve"> 0.1 % VD</t>
  </si>
  <si>
    <t xml:space="preserve">21.2 K </t>
  </si>
  <si>
    <t xml:space="preserve">18.5 K </t>
  </si>
  <si>
    <t xml:space="preserve">2.6 K </t>
  </si>
  <si>
    <t xml:space="preserve"> 0.6 % VD</t>
  </si>
  <si>
    <t xml:space="preserve"> 0 % VD</t>
  </si>
  <si>
    <t xml:space="preserve"> \/\/\/\/\/\/\/</t>
  </si>
  <si>
    <t xml:space="preserve"> DISC</t>
  </si>
  <si>
    <t xml:space="preserve"> ATS</t>
  </si>
  <si>
    <t xml:space="preserve"> PANEL</t>
  </si>
  <si>
    <t>60 KVA</t>
  </si>
  <si>
    <t xml:space="preserve"> M/STR</t>
  </si>
  <si>
    <t xml:space="preserve"> P</t>
  </si>
  <si>
    <t xml:space="preserve"> /\/\/\/\/\/\/\</t>
  </si>
  <si>
    <t xml:space="preserve"> --- #4 GND</t>
  </si>
  <si>
    <t xml:space="preserve"> 5.8 K </t>
  </si>
  <si>
    <t xml:space="preserve"> 20'</t>
  </si>
  <si>
    <t xml:space="preserve"> 1-3/4'' EMT</t>
  </si>
  <si>
    <t xml:space="preserve"> 1-2'' EMT</t>
  </si>
  <si>
    <t xml:space="preserve"> 3-#6 THHN CU</t>
  </si>
  <si>
    <t xml:space="preserve"> 4-#2/0 THHN CU</t>
  </si>
  <si>
    <t xml:space="preserve">19.4 K </t>
  </si>
  <si>
    <t xml:space="preserve">13 K </t>
  </si>
  <si>
    <t xml:space="preserve"> 0.2 % VD</t>
  </si>
  <si>
    <t xml:space="preserve">5.3 K </t>
  </si>
  <si>
    <t xml:space="preserve"> 0.2% VD </t>
  </si>
  <si>
    <t xml:space="preserve"> MOTOR</t>
  </si>
  <si>
    <t>S</t>
  </si>
  <si>
    <t xml:space="preserve"> GENERATOR</t>
  </si>
  <si>
    <t>45 KVA</t>
  </si>
  <si>
    <t xml:space="preserve"> --- #6 GND</t>
  </si>
  <si>
    <t xml:space="preserve"> XP</t>
  </si>
  <si>
    <t xml:space="preserve"> 4.4 K </t>
  </si>
  <si>
    <t xml:space="preserve"> 1-1 1/4'' EMT</t>
  </si>
  <si>
    <t>NO</t>
  </si>
  <si>
    <t xml:space="preserve"> 4-#4 THHN CU</t>
  </si>
  <si>
    <t xml:space="preserve"> 1-#6 THHN CU (N)</t>
  </si>
  <si>
    <t xml:space="preserve"> 1-#2 THHN CU (N)</t>
  </si>
  <si>
    <t xml:space="preserve">12.5 K </t>
  </si>
  <si>
    <t xml:space="preserve">3.8 K </t>
  </si>
  <si>
    <t xml:space="preserve"> 0.4% VD </t>
  </si>
  <si>
    <t xml:space="preserve"> SP</t>
  </si>
  <si>
    <t xml:space="preserve"> SP2</t>
  </si>
  <si>
    <t xml:space="preserve"> MINIMUM NEUTRAL VA PER NEC 220.61(A)</t>
  </si>
  <si>
    <t>ALL CELLS ARE PROTECTED IN DEMO VERSION</t>
  </si>
  <si>
    <t>ALL CELLS ARE PROTECTED</t>
  </si>
  <si>
    <t>IN THIS DEMO VERSION</t>
  </si>
  <si>
    <t>1-Line 2026 Version 26.0A - Copyright Durand &amp; Associates</t>
  </si>
  <si>
    <t>Prepared With 1-Line 2026 Software - Copyright Durand &amp; Associates</t>
  </si>
</sst>
</file>

<file path=xl/styles.xml><?xml version="1.0" encoding="utf-8"?>
<styleSheet xmlns="http://schemas.openxmlformats.org/spreadsheetml/2006/main">
  <numFmts count="35">
    <numFmt numFmtId="6" formatCode="&quot;$&quot;#,##0_);[Red]\(&quot;$&quot;#,##0\)"/>
    <numFmt numFmtId="164" formatCode="#,##0&quot;  W &quot;"/>
    <numFmt numFmtId="165" formatCode="#,##0\ \ \ \ &quot;W&quot;"/>
    <numFmt numFmtId="166" formatCode="#,##0.0"/>
    <numFmt numFmtId="167" formatCode="0.0"/>
    <numFmt numFmtId="168" formatCode="0&quot;'&quot;"/>
    <numFmt numFmtId="169" formatCode="0.000"/>
    <numFmt numFmtId="170" formatCode="&quot;x &quot;General&quot; )&quot;"/>
    <numFmt numFmtId="171" formatCode="&quot;( &quot;General"/>
    <numFmt numFmtId="172" formatCode="&quot;( &quot;0&quot; KVA &quot;"/>
    <numFmt numFmtId="173" formatCode="&quot;x  &quot;0&quot; L&quot;"/>
    <numFmt numFmtId="174" formatCode="&quot;x  &quot;0&quot;  x&quot;"/>
    <numFmt numFmtId="175" formatCode="0&quot; V )&quot;"/>
    <numFmt numFmtId="176" formatCode="&quot;= &quot;0.000"/>
    <numFmt numFmtId="177" formatCode="&quot;(  &quot;0&quot;  +&quot;"/>
    <numFmt numFmtId="178" formatCode="0.000&quot; F  )&quot;"/>
    <numFmt numFmtId="179" formatCode="&quot;=  &quot;0.000&quot; M&quot;"/>
    <numFmt numFmtId="180" formatCode="&quot;(  &quot;#,##0"/>
    <numFmt numFmtId="181" formatCode="&quot;=  &quot;#,##0"/>
    <numFmt numFmtId="182" formatCode="&quot;x  &quot;0.000&quot;  )&quot;"/>
    <numFmt numFmtId="183" formatCode="0&quot;  ÷  &quot;"/>
    <numFmt numFmtId="184" formatCode="0&quot; Feet&quot;"/>
    <numFmt numFmtId="185" formatCode="&quot;x &quot;#,##0&quot;  )&quot;"/>
    <numFmt numFmtId="186" formatCode="&quot;÷ ( &quot;#,##0"/>
    <numFmt numFmtId="187" formatCode="0&quot; Conductors Per Ø&quot;"/>
    <numFmt numFmtId="188" formatCode="#,##0.000"/>
    <numFmt numFmtId="189" formatCode="0.0&quot;%&quot;"/>
    <numFmt numFmtId="190" formatCode="&quot; +  &quot;0&quot; MC&quot;"/>
    <numFmt numFmtId="191" formatCode="&quot;÷  ( &quot;General"/>
    <numFmt numFmtId="192" formatCode="&quot;x  &quot;0.0&quot;  )&quot;"/>
    <numFmt numFmtId="193" formatCode="&quot;=  &quot;0.00"/>
    <numFmt numFmtId="194" formatCode="&quot; = &quot;#,##0&quot; TLC&quot;"/>
    <numFmt numFmtId="195" formatCode="#,##0&quot;A&quot;"/>
    <numFmt numFmtId="196" formatCode="0\'"/>
    <numFmt numFmtId="197" formatCode="0.0000000000"/>
  </numFmts>
  <fonts count="10">
    <font>
      <sz val="10"/>
      <name val="Arial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sz val="8"/>
      <color indexed="9"/>
      <name val="Arial"/>
      <family val="2"/>
    </font>
    <font>
      <sz val="8"/>
      <color indexed="12"/>
      <name val="Arial"/>
      <family val="2"/>
    </font>
    <font>
      <sz val="9"/>
      <name val="Helv"/>
    </font>
    <font>
      <sz val="8"/>
      <color indexed="22"/>
      <name val="Arial"/>
      <family val="2"/>
    </font>
    <font>
      <b/>
      <sz val="8"/>
      <color indexed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50">
    <xf numFmtId="0" fontId="0" fillId="0" borderId="0" xfId="0"/>
    <xf numFmtId="0" fontId="2" fillId="0" borderId="0" xfId="0" applyFont="1"/>
    <xf numFmtId="0" fontId="2" fillId="0" borderId="0" xfId="0" applyFont="1" applyBorder="1" applyProtection="1"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left"/>
      <protection hidden="1"/>
    </xf>
    <xf numFmtId="0" fontId="2" fillId="0" borderId="2" xfId="0" applyFont="1" applyBorder="1" applyAlignment="1" applyProtection="1">
      <alignment horizontal="center"/>
      <protection hidden="1"/>
    </xf>
    <xf numFmtId="0" fontId="3" fillId="0" borderId="2" xfId="0" applyFont="1" applyBorder="1" applyProtection="1">
      <protection hidden="1"/>
    </xf>
    <xf numFmtId="0" fontId="2" fillId="0" borderId="2" xfId="0" applyFont="1" applyBorder="1" applyAlignment="1" applyProtection="1">
      <alignment horizontal="right"/>
      <protection hidden="1"/>
    </xf>
    <xf numFmtId="0" fontId="2" fillId="0" borderId="2" xfId="0" applyFont="1" applyBorder="1" applyProtection="1">
      <protection hidden="1"/>
    </xf>
    <xf numFmtId="3" fontId="2" fillId="0" borderId="2" xfId="0" applyNumberFormat="1" applyFont="1" applyBorder="1" applyProtection="1">
      <protection hidden="1"/>
    </xf>
    <xf numFmtId="3" fontId="2" fillId="0" borderId="2" xfId="0" applyNumberFormat="1" applyFont="1" applyBorder="1" applyAlignment="1" applyProtection="1">
      <alignment horizontal="right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2" fillId="0" borderId="4" xfId="0" applyFont="1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left"/>
      <protection hidden="1"/>
    </xf>
    <xf numFmtId="0" fontId="5" fillId="0" borderId="0" xfId="0" applyFont="1" applyBorder="1" applyAlignment="1" applyProtection="1">
      <alignment horizontal="left"/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right"/>
      <protection hidden="1"/>
    </xf>
    <xf numFmtId="164" fontId="2" fillId="0" borderId="0" xfId="0" applyNumberFormat="1" applyFont="1" applyBorder="1" applyAlignment="1" applyProtection="1">
      <alignment horizontal="right"/>
      <protection hidden="1"/>
    </xf>
    <xf numFmtId="3" fontId="2" fillId="0" borderId="0" xfId="0" applyNumberFormat="1" applyFont="1" applyBorder="1" applyAlignment="1" applyProtection="1">
      <alignment horizontal="right"/>
      <protection hidden="1"/>
    </xf>
    <xf numFmtId="3" fontId="2" fillId="0" borderId="0" xfId="0" applyNumberFormat="1" applyFont="1" applyBorder="1" applyProtection="1">
      <protection hidden="1"/>
    </xf>
    <xf numFmtId="0" fontId="2" fillId="0" borderId="5" xfId="0" applyFont="1" applyBorder="1" applyAlignment="1" applyProtection="1">
      <alignment horizontal="center"/>
      <protection hidden="1"/>
    </xf>
    <xf numFmtId="0" fontId="2" fillId="0" borderId="0" xfId="1" applyFont="1" applyBorder="1" applyProtection="1">
      <protection hidden="1"/>
    </xf>
    <xf numFmtId="2" fontId="2" fillId="0" borderId="0" xfId="0" applyNumberFormat="1" applyFont="1" applyBorder="1" applyAlignment="1" applyProtection="1">
      <alignment horizontal="left"/>
      <protection hidden="1"/>
    </xf>
    <xf numFmtId="3" fontId="2" fillId="0" borderId="0" xfId="0" applyNumberFormat="1" applyFont="1" applyFill="1" applyBorder="1" applyAlignment="1" applyProtection="1">
      <alignment horizontal="left"/>
      <protection hidden="1"/>
    </xf>
    <xf numFmtId="166" fontId="2" fillId="0" borderId="0" xfId="0" applyNumberFormat="1" applyFont="1" applyBorder="1" applyAlignment="1" applyProtection="1">
      <alignment horizontal="right"/>
      <protection hidden="1"/>
    </xf>
    <xf numFmtId="167" fontId="2" fillId="0" borderId="0" xfId="0" applyNumberFormat="1" applyFont="1" applyBorder="1" applyAlignment="1" applyProtection="1">
      <alignment horizontal="center"/>
      <protection hidden="1"/>
    </xf>
    <xf numFmtId="167" fontId="2" fillId="0" borderId="0" xfId="0" applyNumberFormat="1" applyFont="1" applyBorder="1" applyProtection="1">
      <protection hidden="1"/>
    </xf>
    <xf numFmtId="167" fontId="2" fillId="0" borderId="0" xfId="0" applyNumberFormat="1" applyFont="1" applyBorder="1" applyAlignment="1" applyProtection="1">
      <alignment horizontal="right"/>
      <protection hidden="1"/>
    </xf>
    <xf numFmtId="166" fontId="2" fillId="0" borderId="2" xfId="0" applyNumberFormat="1" applyFont="1" applyBorder="1" applyAlignment="1" applyProtection="1">
      <alignment horizontal="right"/>
      <protection hidden="1"/>
    </xf>
    <xf numFmtId="166" fontId="2" fillId="0" borderId="2" xfId="0" applyNumberFormat="1" applyFont="1" applyBorder="1" applyProtection="1">
      <protection hidden="1"/>
    </xf>
    <xf numFmtId="166" fontId="2" fillId="0" borderId="0" xfId="0" applyNumberFormat="1" applyFont="1" applyBorder="1" applyAlignment="1" applyProtection="1">
      <alignment horizontal="center"/>
      <protection hidden="1"/>
    </xf>
    <xf numFmtId="166" fontId="2" fillId="0" borderId="0" xfId="0" applyNumberFormat="1" applyFont="1" applyBorder="1" applyProtection="1">
      <protection hidden="1"/>
    </xf>
    <xf numFmtId="166" fontId="2" fillId="0" borderId="0" xfId="0" applyNumberFormat="1" applyFont="1" applyBorder="1" applyAlignment="1" applyProtection="1">
      <alignment horizontal="left"/>
      <protection hidden="1"/>
    </xf>
    <xf numFmtId="3" fontId="2" fillId="0" borderId="5" xfId="0" applyNumberFormat="1" applyFont="1" applyBorder="1" applyAlignment="1" applyProtection="1">
      <alignment horizontal="center"/>
      <protection hidden="1"/>
    </xf>
    <xf numFmtId="3" fontId="2" fillId="0" borderId="0" xfId="0" applyNumberFormat="1" applyFont="1" applyBorder="1" applyAlignment="1" applyProtection="1">
      <alignment horizontal="left"/>
      <protection hidden="1"/>
    </xf>
    <xf numFmtId="0" fontId="2" fillId="0" borderId="5" xfId="0" applyFont="1" applyBorder="1" applyProtection="1">
      <protection hidden="1"/>
    </xf>
    <xf numFmtId="0" fontId="2" fillId="0" borderId="4" xfId="0" applyFont="1" applyBorder="1" applyProtection="1">
      <protection hidden="1"/>
    </xf>
    <xf numFmtId="0" fontId="2" fillId="0" borderId="6" xfId="0" applyFont="1" applyBorder="1" applyProtection="1">
      <protection hidden="1"/>
    </xf>
    <xf numFmtId="0" fontId="2" fillId="0" borderId="7" xfId="0" applyFont="1" applyBorder="1" applyProtection="1">
      <protection hidden="1"/>
    </xf>
    <xf numFmtId="0" fontId="2" fillId="0" borderId="7" xfId="0" applyFont="1" applyFill="1" applyBorder="1" applyProtection="1">
      <protection hidden="1"/>
    </xf>
    <xf numFmtId="0" fontId="2" fillId="0" borderId="8" xfId="0" applyFont="1" applyBorder="1" applyProtection="1">
      <protection hidden="1"/>
    </xf>
    <xf numFmtId="0" fontId="2" fillId="0" borderId="0" xfId="0" applyFont="1" applyFill="1" applyBorder="1" applyProtection="1">
      <protection hidden="1"/>
    </xf>
    <xf numFmtId="0" fontId="2" fillId="0" borderId="0" xfId="0" applyFont="1" applyFill="1" applyBorder="1" applyAlignment="1" applyProtection="1">
      <alignment horizontal="right"/>
      <protection hidden="1"/>
    </xf>
    <xf numFmtId="3" fontId="2" fillId="0" borderId="0" xfId="0" applyNumberFormat="1" applyFont="1" applyFill="1" applyBorder="1" applyProtection="1">
      <protection hidden="1"/>
    </xf>
    <xf numFmtId="3" fontId="2" fillId="0" borderId="0" xfId="0" applyNumberFormat="1" applyFont="1" applyFill="1" applyBorder="1" applyAlignment="1" applyProtection="1">
      <alignment horizontal="right"/>
      <protection hidden="1"/>
    </xf>
    <xf numFmtId="165" fontId="2" fillId="0" borderId="0" xfId="0" applyNumberFormat="1" applyFont="1" applyFill="1" applyBorder="1" applyAlignment="1" applyProtection="1">
      <alignment horizontal="center"/>
      <protection hidden="1"/>
    </xf>
    <xf numFmtId="165" fontId="2" fillId="0" borderId="0" xfId="0" applyNumberFormat="1" applyFont="1" applyFill="1" applyBorder="1" applyProtection="1">
      <protection hidden="1"/>
    </xf>
    <xf numFmtId="3" fontId="2" fillId="0" borderId="2" xfId="0" applyNumberFormat="1" applyFont="1" applyFill="1" applyBorder="1" applyAlignment="1" applyProtection="1">
      <alignment horizontal="right"/>
      <protection hidden="1"/>
    </xf>
    <xf numFmtId="165" fontId="2" fillId="0" borderId="2" xfId="0" applyNumberFormat="1" applyFont="1" applyFill="1" applyBorder="1" applyProtection="1">
      <protection hidden="1"/>
    </xf>
    <xf numFmtId="166" fontId="2" fillId="0" borderId="0" xfId="0" applyNumberFormat="1" applyFont="1" applyFill="1" applyBorder="1" applyAlignment="1" applyProtection="1">
      <alignment horizontal="right"/>
      <protection hidden="1"/>
    </xf>
    <xf numFmtId="167" fontId="2" fillId="0" borderId="2" xfId="0" applyNumberFormat="1" applyFont="1" applyFill="1" applyBorder="1" applyAlignment="1" applyProtection="1">
      <alignment horizontal="right"/>
      <protection hidden="1"/>
    </xf>
    <xf numFmtId="167" fontId="2" fillId="0" borderId="2" xfId="0" applyNumberFormat="1" applyFont="1" applyFill="1" applyBorder="1" applyProtection="1">
      <protection hidden="1"/>
    </xf>
    <xf numFmtId="167" fontId="2" fillId="0" borderId="0" xfId="0" applyNumberFormat="1" applyFont="1" applyFill="1" applyBorder="1" applyAlignment="1" applyProtection="1">
      <alignment horizontal="center"/>
      <protection hidden="1"/>
    </xf>
    <xf numFmtId="167" fontId="2" fillId="0" borderId="0" xfId="0" applyNumberFormat="1" applyFont="1" applyFill="1" applyBorder="1" applyProtection="1">
      <protection hidden="1"/>
    </xf>
    <xf numFmtId="0" fontId="2" fillId="0" borderId="9" xfId="2" applyFont="1" applyBorder="1" applyAlignment="1" applyProtection="1">
      <alignment horizontal="center"/>
      <protection hidden="1"/>
    </xf>
    <xf numFmtId="0" fontId="2" fillId="0" borderId="10" xfId="2" applyFont="1" applyBorder="1" applyAlignment="1" applyProtection="1">
      <alignment horizontal="center"/>
      <protection hidden="1"/>
    </xf>
    <xf numFmtId="0" fontId="2" fillId="0" borderId="0" xfId="2" applyFont="1" applyBorder="1" applyAlignment="1" applyProtection="1">
      <alignment horizontal="left"/>
      <protection hidden="1"/>
    </xf>
    <xf numFmtId="0" fontId="2" fillId="0" borderId="11" xfId="2" applyFont="1" applyBorder="1" applyAlignment="1" applyProtection="1">
      <alignment horizontal="center"/>
      <protection hidden="1"/>
    </xf>
    <xf numFmtId="169" fontId="2" fillId="0" borderId="0" xfId="0" applyNumberFormat="1" applyFont="1" applyBorder="1" applyProtection="1"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protection hidden="1"/>
    </xf>
    <xf numFmtId="0" fontId="2" fillId="0" borderId="0" xfId="0" applyFont="1" applyBorder="1" applyAlignment="1" applyProtection="1">
      <protection hidden="1"/>
    </xf>
    <xf numFmtId="1" fontId="2" fillId="0" borderId="0" xfId="0" applyNumberFormat="1" applyFont="1" applyBorder="1" applyAlignment="1" applyProtection="1">
      <alignment horizontal="center"/>
      <protection hidden="1"/>
    </xf>
    <xf numFmtId="172" fontId="2" fillId="0" borderId="0" xfId="0" applyNumberFormat="1" applyFont="1" applyBorder="1" applyAlignment="1" applyProtection="1">
      <protection hidden="1"/>
    </xf>
    <xf numFmtId="3" fontId="2" fillId="0" borderId="0" xfId="0" applyNumberFormat="1" applyFont="1" applyBorder="1" applyAlignment="1" applyProtection="1">
      <alignment horizontal="center"/>
      <protection hidden="1"/>
    </xf>
    <xf numFmtId="188" fontId="2" fillId="0" borderId="0" xfId="0" applyNumberFormat="1" applyFont="1" applyBorder="1" applyAlignment="1" applyProtection="1">
      <alignment horizontal="center"/>
      <protection hidden="1"/>
    </xf>
    <xf numFmtId="170" fontId="2" fillId="0" borderId="0" xfId="0" applyNumberFormat="1" applyFont="1" applyBorder="1" applyAlignment="1" applyProtection="1">
      <alignment horizontal="center"/>
      <protection hidden="1"/>
    </xf>
    <xf numFmtId="1" fontId="2" fillId="0" borderId="0" xfId="0" applyNumberFormat="1" applyFont="1" applyBorder="1" applyAlignment="1" applyProtection="1">
      <alignment horizontal="left"/>
      <protection hidden="1"/>
    </xf>
    <xf numFmtId="191" fontId="2" fillId="0" borderId="0" xfId="0" applyNumberFormat="1" applyFont="1" applyBorder="1" applyAlignment="1" applyProtection="1">
      <alignment horizontal="center"/>
      <protection hidden="1"/>
    </xf>
    <xf numFmtId="192" fontId="2" fillId="0" borderId="0" xfId="0" applyNumberFormat="1" applyFont="1" applyBorder="1" applyAlignment="1" applyProtection="1">
      <alignment horizontal="center"/>
      <protection hidden="1"/>
    </xf>
    <xf numFmtId="2" fontId="2" fillId="0" borderId="0" xfId="0" applyNumberFormat="1" applyFont="1" applyBorder="1" applyAlignment="1" applyProtection="1">
      <alignment horizontal="center"/>
      <protection hidden="1"/>
    </xf>
    <xf numFmtId="193" fontId="2" fillId="0" borderId="0" xfId="0" applyNumberFormat="1" applyFont="1" applyBorder="1" applyAlignment="1" applyProtection="1">
      <alignment horizontal="center"/>
      <protection hidden="1"/>
    </xf>
    <xf numFmtId="167" fontId="2" fillId="0" borderId="0" xfId="0" applyNumberFormat="1" applyFont="1" applyBorder="1" applyAlignment="1" applyProtection="1">
      <protection hidden="1"/>
    </xf>
    <xf numFmtId="4" fontId="2" fillId="0" borderId="0" xfId="0" applyNumberFormat="1" applyFont="1" applyBorder="1" applyAlignment="1" applyProtection="1">
      <alignment horizontal="center"/>
      <protection hidden="1"/>
    </xf>
    <xf numFmtId="190" fontId="2" fillId="0" borderId="0" xfId="0" applyNumberFormat="1" applyFont="1" applyBorder="1" applyAlignment="1" applyProtection="1">
      <alignment horizontal="center"/>
      <protection hidden="1"/>
    </xf>
    <xf numFmtId="194" fontId="2" fillId="0" borderId="0" xfId="0" applyNumberFormat="1" applyFont="1" applyBorder="1" applyAlignment="1" applyProtection="1">
      <alignment horizontal="left"/>
      <protection hidden="1"/>
    </xf>
    <xf numFmtId="171" fontId="2" fillId="0" borderId="0" xfId="0" applyNumberFormat="1" applyFont="1" applyBorder="1" applyAlignment="1" applyProtection="1">
      <alignment horizontal="center"/>
      <protection hidden="1"/>
    </xf>
    <xf numFmtId="173" fontId="2" fillId="0" borderId="0" xfId="0" applyNumberFormat="1" applyFont="1" applyBorder="1" applyAlignment="1" applyProtection="1">
      <alignment horizontal="center"/>
      <protection hidden="1"/>
    </xf>
    <xf numFmtId="186" fontId="2" fillId="0" borderId="0" xfId="0" applyNumberFormat="1" applyFont="1" applyBorder="1" applyAlignment="1" applyProtection="1">
      <alignment horizontal="center"/>
      <protection hidden="1"/>
    </xf>
    <xf numFmtId="174" fontId="2" fillId="0" borderId="0" xfId="0" applyNumberFormat="1" applyFont="1" applyBorder="1" applyAlignment="1" applyProtection="1">
      <alignment horizontal="center"/>
      <protection hidden="1"/>
    </xf>
    <xf numFmtId="175" fontId="2" fillId="0" borderId="0" xfId="0" applyNumberFormat="1" applyFont="1" applyAlignment="1" applyProtection="1">
      <alignment horizontal="center"/>
      <protection hidden="1"/>
    </xf>
    <xf numFmtId="169" fontId="2" fillId="0" borderId="0" xfId="0" applyNumberFormat="1" applyFont="1" applyAlignment="1" applyProtection="1">
      <alignment horizontal="center"/>
      <protection hidden="1"/>
    </xf>
    <xf numFmtId="176" fontId="2" fillId="0" borderId="0" xfId="0" applyNumberFormat="1" applyFont="1" applyProtection="1">
      <protection hidden="1"/>
    </xf>
    <xf numFmtId="185" fontId="2" fillId="0" borderId="0" xfId="0" applyNumberFormat="1" applyFont="1" applyBorder="1" applyAlignment="1" applyProtection="1">
      <alignment horizontal="center"/>
      <protection hidden="1"/>
    </xf>
    <xf numFmtId="177" fontId="2" fillId="0" borderId="0" xfId="0" applyNumberFormat="1" applyFont="1" applyAlignment="1" applyProtection="1">
      <alignment horizontal="center"/>
      <protection hidden="1"/>
    </xf>
    <xf numFmtId="178" fontId="2" fillId="0" borderId="0" xfId="0" applyNumberFormat="1" applyFont="1" applyAlignment="1" applyProtection="1">
      <alignment horizontal="center"/>
      <protection hidden="1"/>
    </xf>
    <xf numFmtId="179" fontId="2" fillId="0" borderId="0" xfId="0" applyNumberFormat="1" applyFont="1" applyProtection="1">
      <protection hidden="1"/>
    </xf>
    <xf numFmtId="183" fontId="2" fillId="0" borderId="0" xfId="0" applyNumberFormat="1" applyFont="1" applyAlignment="1" applyProtection="1">
      <alignment horizontal="right"/>
      <protection hidden="1"/>
    </xf>
    <xf numFmtId="3" fontId="2" fillId="0" borderId="0" xfId="0" applyNumberFormat="1" applyFont="1" applyProtection="1">
      <protection hidden="1"/>
    </xf>
    <xf numFmtId="3" fontId="2" fillId="0" borderId="0" xfId="0" applyNumberFormat="1" applyFont="1" applyAlignment="1" applyProtection="1">
      <alignment horizontal="center"/>
      <protection hidden="1"/>
    </xf>
    <xf numFmtId="180" fontId="2" fillId="0" borderId="0" xfId="0" applyNumberFormat="1" applyFont="1" applyAlignment="1" applyProtection="1">
      <alignment horizontal="center"/>
      <protection hidden="1"/>
    </xf>
    <xf numFmtId="182" fontId="2" fillId="0" borderId="0" xfId="0" applyNumberFormat="1" applyFont="1" applyAlignment="1" applyProtection="1">
      <alignment horizontal="center"/>
      <protection hidden="1"/>
    </xf>
    <xf numFmtId="181" fontId="2" fillId="0" borderId="0" xfId="0" applyNumberFormat="1" applyFont="1" applyAlignment="1" applyProtection="1">
      <alignment horizontal="center"/>
      <protection hidden="1"/>
    </xf>
    <xf numFmtId="167" fontId="2" fillId="0" borderId="0" xfId="0" applyNumberFormat="1" applyFont="1" applyBorder="1" applyAlignment="1" applyProtection="1">
      <alignment horizontal="left"/>
      <protection hidden="1"/>
    </xf>
    <xf numFmtId="166" fontId="2" fillId="0" borderId="0" xfId="0" applyNumberFormat="1" applyFont="1" applyAlignment="1" applyProtection="1">
      <alignment horizontal="center"/>
      <protection hidden="1"/>
    </xf>
    <xf numFmtId="188" fontId="2" fillId="0" borderId="0" xfId="0" applyNumberFormat="1" applyFont="1" applyAlignment="1" applyProtection="1">
      <alignment horizontal="center"/>
      <protection hidden="1"/>
    </xf>
    <xf numFmtId="0" fontId="2" fillId="0" borderId="0" xfId="0" applyNumberFormat="1" applyFont="1" applyAlignment="1" applyProtection="1">
      <alignment horizontal="center"/>
      <protection hidden="1"/>
    </xf>
    <xf numFmtId="184" fontId="2" fillId="0" borderId="0" xfId="0" applyNumberFormat="1" applyFont="1" applyAlignment="1" applyProtection="1">
      <alignment horizontal="left"/>
      <protection hidden="1"/>
    </xf>
    <xf numFmtId="187" fontId="2" fillId="0" borderId="0" xfId="0" applyNumberFormat="1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right"/>
      <protection hidden="1"/>
    </xf>
    <xf numFmtId="1" fontId="2" fillId="2" borderId="0" xfId="0" applyNumberFormat="1" applyFont="1" applyFill="1" applyBorder="1" applyAlignment="1" applyProtection="1">
      <alignment horizontal="center"/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172" fontId="2" fillId="2" borderId="0" xfId="0" applyNumberFormat="1" applyFont="1" applyFill="1" applyBorder="1" applyAlignment="1" applyProtection="1">
      <protection hidden="1"/>
    </xf>
    <xf numFmtId="3" fontId="2" fillId="2" borderId="0" xfId="0" applyNumberFormat="1" applyFont="1" applyFill="1" applyBorder="1" applyAlignment="1" applyProtection="1">
      <alignment horizontal="center"/>
      <protection hidden="1"/>
    </xf>
    <xf numFmtId="188" fontId="2" fillId="2" borderId="0" xfId="0" applyNumberFormat="1" applyFont="1" applyFill="1" applyBorder="1" applyAlignment="1" applyProtection="1">
      <alignment horizontal="center"/>
      <protection hidden="1"/>
    </xf>
    <xf numFmtId="170" fontId="2" fillId="2" borderId="0" xfId="0" applyNumberFormat="1" applyFont="1" applyFill="1" applyBorder="1" applyAlignment="1" applyProtection="1">
      <alignment horizontal="center"/>
      <protection hidden="1"/>
    </xf>
    <xf numFmtId="1" fontId="2" fillId="2" borderId="0" xfId="0" applyNumberFormat="1" applyFont="1" applyFill="1" applyBorder="1" applyAlignment="1" applyProtection="1">
      <alignment horizontal="left"/>
      <protection hidden="1"/>
    </xf>
    <xf numFmtId="167" fontId="2" fillId="2" borderId="0" xfId="0" applyNumberFormat="1" applyFont="1" applyFill="1" applyBorder="1" applyAlignment="1" applyProtection="1">
      <alignment horizontal="center"/>
      <protection hidden="1"/>
    </xf>
    <xf numFmtId="191" fontId="2" fillId="2" borderId="0" xfId="0" applyNumberFormat="1" applyFont="1" applyFill="1" applyBorder="1" applyAlignment="1" applyProtection="1">
      <alignment horizontal="center"/>
      <protection hidden="1"/>
    </xf>
    <xf numFmtId="192" fontId="2" fillId="2" borderId="0" xfId="0" applyNumberFormat="1" applyFont="1" applyFill="1" applyBorder="1" applyAlignment="1" applyProtection="1">
      <alignment horizontal="center"/>
      <protection hidden="1"/>
    </xf>
    <xf numFmtId="2" fontId="2" fillId="2" borderId="0" xfId="0" applyNumberFormat="1" applyFont="1" applyFill="1" applyBorder="1" applyAlignment="1" applyProtection="1">
      <alignment horizontal="center"/>
      <protection hidden="1"/>
    </xf>
    <xf numFmtId="167" fontId="2" fillId="2" borderId="0" xfId="0" applyNumberFormat="1" applyFont="1" applyFill="1" applyBorder="1" applyAlignment="1" applyProtection="1">
      <protection hidden="1"/>
    </xf>
    <xf numFmtId="4" fontId="2" fillId="2" borderId="0" xfId="0" applyNumberFormat="1" applyFont="1" applyFill="1" applyBorder="1" applyAlignment="1" applyProtection="1">
      <alignment horizontal="center"/>
      <protection hidden="1"/>
    </xf>
    <xf numFmtId="190" fontId="2" fillId="2" borderId="0" xfId="0" applyNumberFormat="1" applyFont="1" applyFill="1" applyBorder="1" applyAlignment="1" applyProtection="1">
      <alignment horizontal="center"/>
      <protection hidden="1"/>
    </xf>
    <xf numFmtId="194" fontId="2" fillId="2" borderId="0" xfId="0" applyNumberFormat="1" applyFont="1" applyFill="1" applyBorder="1" applyAlignment="1" applyProtection="1">
      <alignment horizontal="left"/>
      <protection hidden="1"/>
    </xf>
    <xf numFmtId="169" fontId="2" fillId="2" borderId="0" xfId="0" applyNumberFormat="1" applyFont="1" applyFill="1" applyBorder="1" applyAlignment="1" applyProtection="1">
      <alignment horizontal="center"/>
      <protection hidden="1"/>
    </xf>
    <xf numFmtId="171" fontId="2" fillId="2" borderId="0" xfId="0" applyNumberFormat="1" applyFont="1" applyFill="1" applyBorder="1" applyAlignment="1" applyProtection="1">
      <alignment horizontal="center"/>
      <protection hidden="1"/>
    </xf>
    <xf numFmtId="0" fontId="2" fillId="2" borderId="0" xfId="0" applyFont="1" applyFill="1" applyProtection="1">
      <protection hidden="1"/>
    </xf>
    <xf numFmtId="173" fontId="2" fillId="2" borderId="0" xfId="0" applyNumberFormat="1" applyFont="1" applyFill="1" applyBorder="1" applyAlignment="1" applyProtection="1">
      <alignment horizontal="center"/>
      <protection hidden="1"/>
    </xf>
    <xf numFmtId="186" fontId="2" fillId="2" borderId="0" xfId="0" applyNumberFormat="1" applyFont="1" applyFill="1" applyBorder="1" applyAlignment="1" applyProtection="1">
      <alignment horizontal="center"/>
      <protection hidden="1"/>
    </xf>
    <xf numFmtId="174" fontId="2" fillId="2" borderId="0" xfId="0" applyNumberFormat="1" applyFont="1" applyFill="1" applyBorder="1" applyAlignment="1" applyProtection="1">
      <alignment horizontal="center"/>
      <protection hidden="1"/>
    </xf>
    <xf numFmtId="1" fontId="2" fillId="2" borderId="0" xfId="0" applyNumberFormat="1" applyFont="1" applyFill="1" applyAlignment="1" applyProtection="1">
      <alignment horizontal="center"/>
      <protection hidden="1"/>
    </xf>
    <xf numFmtId="175" fontId="2" fillId="2" borderId="0" xfId="0" applyNumberFormat="1" applyFont="1" applyFill="1" applyAlignment="1" applyProtection="1">
      <alignment horizontal="center"/>
      <protection hidden="1"/>
    </xf>
    <xf numFmtId="169" fontId="2" fillId="2" borderId="0" xfId="0" applyNumberFormat="1" applyFont="1" applyFill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center"/>
      <protection hidden="1"/>
    </xf>
    <xf numFmtId="185" fontId="2" fillId="2" borderId="0" xfId="0" applyNumberFormat="1" applyFont="1" applyFill="1" applyBorder="1" applyAlignment="1" applyProtection="1">
      <alignment horizontal="center"/>
      <protection hidden="1"/>
    </xf>
    <xf numFmtId="177" fontId="2" fillId="2" borderId="0" xfId="0" applyNumberFormat="1" applyFont="1" applyFill="1" applyAlignment="1" applyProtection="1">
      <alignment horizontal="center"/>
      <protection hidden="1"/>
    </xf>
    <xf numFmtId="178" fontId="2" fillId="2" borderId="0" xfId="0" applyNumberFormat="1" applyFont="1" applyFill="1" applyAlignment="1" applyProtection="1">
      <alignment horizontal="center"/>
      <protection hidden="1"/>
    </xf>
    <xf numFmtId="179" fontId="2" fillId="2" borderId="0" xfId="0" applyNumberFormat="1" applyFont="1" applyFill="1" applyProtection="1">
      <protection hidden="1"/>
    </xf>
    <xf numFmtId="3" fontId="2" fillId="2" borderId="0" xfId="0" applyNumberFormat="1" applyFont="1" applyFill="1" applyAlignment="1" applyProtection="1">
      <alignment horizontal="center"/>
      <protection hidden="1"/>
    </xf>
    <xf numFmtId="180" fontId="2" fillId="2" borderId="0" xfId="0" applyNumberFormat="1" applyFont="1" applyFill="1" applyAlignment="1" applyProtection="1">
      <alignment horizontal="center"/>
      <protection hidden="1"/>
    </xf>
    <xf numFmtId="182" fontId="2" fillId="2" borderId="0" xfId="0" applyNumberFormat="1" applyFont="1" applyFill="1" applyAlignment="1" applyProtection="1">
      <alignment horizontal="center"/>
      <protection hidden="1"/>
    </xf>
    <xf numFmtId="181" fontId="2" fillId="2" borderId="0" xfId="0" applyNumberFormat="1" applyFont="1" applyFill="1" applyAlignment="1" applyProtection="1">
      <alignment horizontal="center"/>
      <protection hidden="1"/>
    </xf>
    <xf numFmtId="0" fontId="2" fillId="3" borderId="0" xfId="0" applyFont="1" applyFill="1" applyProtection="1">
      <protection hidden="1"/>
    </xf>
    <xf numFmtId="0" fontId="2" fillId="3" borderId="0" xfId="0" applyFont="1" applyFill="1" applyBorder="1" applyAlignment="1" applyProtection="1">
      <alignment horizontal="center"/>
      <protection hidden="1"/>
    </xf>
    <xf numFmtId="1" fontId="2" fillId="3" borderId="0" xfId="0" applyNumberFormat="1" applyFont="1" applyFill="1" applyBorder="1" applyAlignment="1" applyProtection="1">
      <alignment horizontal="center"/>
      <protection hidden="1"/>
    </xf>
    <xf numFmtId="172" fontId="2" fillId="3" borderId="0" xfId="0" applyNumberFormat="1" applyFont="1" applyFill="1" applyBorder="1" applyAlignment="1" applyProtection="1">
      <protection hidden="1"/>
    </xf>
    <xf numFmtId="3" fontId="2" fillId="3" borderId="0" xfId="0" applyNumberFormat="1" applyFont="1" applyFill="1" applyBorder="1" applyAlignment="1" applyProtection="1">
      <alignment horizontal="center"/>
      <protection hidden="1"/>
    </xf>
    <xf numFmtId="188" fontId="2" fillId="3" borderId="0" xfId="0" applyNumberFormat="1" applyFont="1" applyFill="1" applyBorder="1" applyAlignment="1" applyProtection="1">
      <alignment horizontal="center"/>
      <protection hidden="1"/>
    </xf>
    <xf numFmtId="170" fontId="2" fillId="3" borderId="0" xfId="0" applyNumberFormat="1" applyFont="1" applyFill="1" applyBorder="1" applyAlignment="1" applyProtection="1">
      <alignment horizontal="center"/>
      <protection hidden="1"/>
    </xf>
    <xf numFmtId="1" fontId="2" fillId="3" borderId="0" xfId="0" applyNumberFormat="1" applyFont="1" applyFill="1" applyBorder="1" applyAlignment="1" applyProtection="1">
      <alignment horizontal="left"/>
      <protection hidden="1"/>
    </xf>
    <xf numFmtId="167" fontId="2" fillId="3" borderId="0" xfId="0" applyNumberFormat="1" applyFont="1" applyFill="1" applyBorder="1" applyAlignment="1" applyProtection="1">
      <alignment horizontal="center"/>
      <protection hidden="1"/>
    </xf>
    <xf numFmtId="191" fontId="2" fillId="3" borderId="0" xfId="0" applyNumberFormat="1" applyFont="1" applyFill="1" applyBorder="1" applyAlignment="1" applyProtection="1">
      <alignment horizontal="center"/>
      <protection hidden="1"/>
    </xf>
    <xf numFmtId="192" fontId="2" fillId="3" borderId="0" xfId="0" applyNumberFormat="1" applyFont="1" applyFill="1" applyBorder="1" applyAlignment="1" applyProtection="1">
      <alignment horizontal="center"/>
      <protection hidden="1"/>
    </xf>
    <xf numFmtId="2" fontId="2" fillId="3" borderId="0" xfId="0" applyNumberFormat="1" applyFont="1" applyFill="1" applyBorder="1" applyAlignment="1" applyProtection="1">
      <alignment horizontal="center"/>
      <protection hidden="1"/>
    </xf>
    <xf numFmtId="167" fontId="2" fillId="3" borderId="0" xfId="0" applyNumberFormat="1" applyFont="1" applyFill="1" applyBorder="1" applyAlignment="1" applyProtection="1">
      <protection hidden="1"/>
    </xf>
    <xf numFmtId="4" fontId="2" fillId="3" borderId="0" xfId="0" applyNumberFormat="1" applyFont="1" applyFill="1" applyBorder="1" applyAlignment="1" applyProtection="1">
      <alignment horizontal="center"/>
      <protection hidden="1"/>
    </xf>
    <xf numFmtId="190" fontId="2" fillId="3" borderId="0" xfId="0" applyNumberFormat="1" applyFont="1" applyFill="1" applyBorder="1" applyAlignment="1" applyProtection="1">
      <alignment horizontal="center"/>
      <protection hidden="1"/>
    </xf>
    <xf numFmtId="194" fontId="2" fillId="3" borderId="0" xfId="0" applyNumberFormat="1" applyFont="1" applyFill="1" applyBorder="1" applyAlignment="1" applyProtection="1">
      <alignment horizontal="left"/>
      <protection hidden="1"/>
    </xf>
    <xf numFmtId="169" fontId="2" fillId="3" borderId="0" xfId="0" applyNumberFormat="1" applyFont="1" applyFill="1" applyBorder="1" applyAlignment="1" applyProtection="1">
      <alignment horizontal="center"/>
      <protection hidden="1"/>
    </xf>
    <xf numFmtId="171" fontId="2" fillId="3" borderId="0" xfId="0" applyNumberFormat="1" applyFont="1" applyFill="1" applyBorder="1" applyAlignment="1" applyProtection="1">
      <alignment horizontal="center"/>
      <protection hidden="1"/>
    </xf>
    <xf numFmtId="173" fontId="2" fillId="3" borderId="0" xfId="0" applyNumberFormat="1" applyFont="1" applyFill="1" applyBorder="1" applyAlignment="1" applyProtection="1">
      <alignment horizontal="center"/>
      <protection hidden="1"/>
    </xf>
    <xf numFmtId="186" fontId="2" fillId="3" borderId="0" xfId="0" applyNumberFormat="1" applyFont="1" applyFill="1" applyBorder="1" applyAlignment="1" applyProtection="1">
      <alignment horizontal="center"/>
      <protection hidden="1"/>
    </xf>
    <xf numFmtId="174" fontId="2" fillId="3" borderId="0" xfId="0" applyNumberFormat="1" applyFont="1" applyFill="1" applyBorder="1" applyAlignment="1" applyProtection="1">
      <alignment horizontal="center"/>
      <protection hidden="1"/>
    </xf>
    <xf numFmtId="1" fontId="2" fillId="3" borderId="0" xfId="0" applyNumberFormat="1" applyFont="1" applyFill="1" applyAlignment="1" applyProtection="1">
      <alignment horizontal="center"/>
      <protection hidden="1"/>
    </xf>
    <xf numFmtId="175" fontId="2" fillId="3" borderId="0" xfId="0" applyNumberFormat="1" applyFont="1" applyFill="1" applyAlignment="1" applyProtection="1">
      <alignment horizontal="center"/>
      <protection hidden="1"/>
    </xf>
    <xf numFmtId="169" fontId="2" fillId="3" borderId="0" xfId="0" applyNumberFormat="1" applyFont="1" applyFill="1" applyAlignment="1" applyProtection="1">
      <alignment horizontal="center"/>
      <protection hidden="1"/>
    </xf>
    <xf numFmtId="0" fontId="2" fillId="3" borderId="0" xfId="0" applyFont="1" applyFill="1" applyAlignment="1" applyProtection="1">
      <alignment horizontal="center"/>
      <protection hidden="1"/>
    </xf>
    <xf numFmtId="185" fontId="2" fillId="3" borderId="0" xfId="0" applyNumberFormat="1" applyFont="1" applyFill="1" applyBorder="1" applyAlignment="1" applyProtection="1">
      <alignment horizontal="center"/>
      <protection hidden="1"/>
    </xf>
    <xf numFmtId="177" fontId="2" fillId="3" borderId="0" xfId="0" applyNumberFormat="1" applyFont="1" applyFill="1" applyAlignment="1" applyProtection="1">
      <alignment horizontal="center"/>
      <protection hidden="1"/>
    </xf>
    <xf numFmtId="178" fontId="2" fillId="3" borderId="0" xfId="0" applyNumberFormat="1" applyFont="1" applyFill="1" applyAlignment="1" applyProtection="1">
      <alignment horizontal="center"/>
      <protection hidden="1"/>
    </xf>
    <xf numFmtId="179" fontId="2" fillId="3" borderId="0" xfId="0" applyNumberFormat="1" applyFont="1" applyFill="1" applyProtection="1">
      <protection hidden="1"/>
    </xf>
    <xf numFmtId="3" fontId="2" fillId="3" borderId="0" xfId="0" applyNumberFormat="1" applyFont="1" applyFill="1" applyAlignment="1" applyProtection="1">
      <alignment horizontal="center"/>
      <protection hidden="1"/>
    </xf>
    <xf numFmtId="180" fontId="2" fillId="3" borderId="0" xfId="0" applyNumberFormat="1" applyFont="1" applyFill="1" applyAlignment="1" applyProtection="1">
      <alignment horizontal="center"/>
      <protection hidden="1"/>
    </xf>
    <xf numFmtId="182" fontId="2" fillId="3" borderId="0" xfId="0" applyNumberFormat="1" applyFont="1" applyFill="1" applyAlignment="1" applyProtection="1">
      <alignment horizontal="center"/>
      <protection hidden="1"/>
    </xf>
    <xf numFmtId="181" fontId="2" fillId="3" borderId="0" xfId="0" applyNumberFormat="1" applyFont="1" applyFill="1" applyAlignment="1" applyProtection="1">
      <alignment horizontal="center"/>
      <protection hidden="1"/>
    </xf>
    <xf numFmtId="0" fontId="2" fillId="3" borderId="0" xfId="0" applyFont="1" applyFill="1" applyAlignment="1" applyProtection="1">
      <alignment horizontal="left"/>
      <protection hidden="1"/>
    </xf>
    <xf numFmtId="0" fontId="2" fillId="4" borderId="0" xfId="0" applyFont="1" applyFill="1" applyProtection="1">
      <protection hidden="1"/>
    </xf>
    <xf numFmtId="3" fontId="2" fillId="0" borderId="0" xfId="0" applyNumberFormat="1" applyFont="1" applyAlignment="1" applyProtection="1">
      <alignment horizontal="left"/>
      <protection hidden="1"/>
    </xf>
    <xf numFmtId="0" fontId="2" fillId="4" borderId="0" xfId="0" applyFont="1" applyFill="1" applyBorder="1" applyAlignment="1" applyProtection="1">
      <alignment horizontal="center"/>
      <protection hidden="1"/>
    </xf>
    <xf numFmtId="169" fontId="2" fillId="4" borderId="0" xfId="0" applyNumberFormat="1" applyFont="1" applyFill="1" applyBorder="1" applyAlignment="1" applyProtection="1">
      <alignment horizontal="center"/>
      <protection hidden="1"/>
    </xf>
    <xf numFmtId="171" fontId="2" fillId="4" borderId="0" xfId="0" applyNumberFormat="1" applyFont="1" applyFill="1" applyBorder="1" applyAlignment="1" applyProtection="1">
      <alignment horizontal="center"/>
      <protection hidden="1"/>
    </xf>
    <xf numFmtId="1" fontId="2" fillId="4" borderId="0" xfId="0" applyNumberFormat="1" applyFont="1" applyFill="1" applyBorder="1" applyAlignment="1" applyProtection="1">
      <alignment horizontal="center"/>
      <protection hidden="1"/>
    </xf>
    <xf numFmtId="173" fontId="2" fillId="4" borderId="0" xfId="0" applyNumberFormat="1" applyFont="1" applyFill="1" applyBorder="1" applyAlignment="1" applyProtection="1">
      <alignment horizontal="center"/>
      <protection hidden="1"/>
    </xf>
    <xf numFmtId="3" fontId="2" fillId="4" borderId="0" xfId="0" applyNumberFormat="1" applyFont="1" applyFill="1" applyBorder="1" applyAlignment="1" applyProtection="1">
      <alignment horizontal="center"/>
      <protection hidden="1"/>
    </xf>
    <xf numFmtId="0" fontId="2" fillId="4" borderId="0" xfId="0" applyFont="1" applyFill="1" applyAlignment="1" applyProtection="1">
      <alignment horizontal="left"/>
      <protection hidden="1"/>
    </xf>
    <xf numFmtId="186" fontId="2" fillId="4" borderId="0" xfId="0" applyNumberFormat="1" applyFont="1" applyFill="1" applyBorder="1" applyAlignment="1" applyProtection="1">
      <alignment horizontal="center"/>
      <protection hidden="1"/>
    </xf>
    <xf numFmtId="174" fontId="2" fillId="4" borderId="0" xfId="0" applyNumberFormat="1" applyFont="1" applyFill="1" applyBorder="1" applyAlignment="1" applyProtection="1">
      <alignment horizontal="center"/>
      <protection hidden="1"/>
    </xf>
    <xf numFmtId="1" fontId="2" fillId="4" borderId="0" xfId="0" applyNumberFormat="1" applyFont="1" applyFill="1" applyAlignment="1" applyProtection="1">
      <alignment horizontal="center"/>
      <protection hidden="1"/>
    </xf>
    <xf numFmtId="175" fontId="2" fillId="4" borderId="0" xfId="0" applyNumberFormat="1" applyFont="1" applyFill="1" applyAlignment="1" applyProtection="1">
      <alignment horizontal="center"/>
      <protection hidden="1"/>
    </xf>
    <xf numFmtId="169" fontId="2" fillId="4" borderId="0" xfId="0" applyNumberFormat="1" applyFont="1" applyFill="1" applyAlignment="1" applyProtection="1">
      <alignment horizontal="center"/>
      <protection hidden="1"/>
    </xf>
    <xf numFmtId="0" fontId="2" fillId="4" borderId="0" xfId="0" applyFont="1" applyFill="1" applyAlignment="1" applyProtection="1">
      <alignment horizontal="center"/>
      <protection hidden="1"/>
    </xf>
    <xf numFmtId="185" fontId="2" fillId="4" borderId="0" xfId="0" applyNumberFormat="1" applyFont="1" applyFill="1" applyBorder="1" applyAlignment="1" applyProtection="1">
      <alignment horizontal="center"/>
      <protection hidden="1"/>
    </xf>
    <xf numFmtId="177" fontId="2" fillId="4" borderId="0" xfId="0" applyNumberFormat="1" applyFont="1" applyFill="1" applyAlignment="1" applyProtection="1">
      <alignment horizontal="center"/>
      <protection hidden="1"/>
    </xf>
    <xf numFmtId="178" fontId="2" fillId="4" borderId="0" xfId="0" applyNumberFormat="1" applyFont="1" applyFill="1" applyAlignment="1" applyProtection="1">
      <alignment horizontal="center"/>
      <protection hidden="1"/>
    </xf>
    <xf numFmtId="179" fontId="2" fillId="4" borderId="0" xfId="0" applyNumberFormat="1" applyFont="1" applyFill="1" applyProtection="1">
      <protection hidden="1"/>
    </xf>
    <xf numFmtId="3" fontId="2" fillId="4" borderId="0" xfId="0" applyNumberFormat="1" applyFont="1" applyFill="1" applyAlignment="1" applyProtection="1">
      <alignment horizontal="center"/>
      <protection hidden="1"/>
    </xf>
    <xf numFmtId="180" fontId="2" fillId="4" borderId="0" xfId="0" applyNumberFormat="1" applyFont="1" applyFill="1" applyAlignment="1" applyProtection="1">
      <alignment horizontal="center"/>
      <protection hidden="1"/>
    </xf>
    <xf numFmtId="182" fontId="2" fillId="4" borderId="0" xfId="0" applyNumberFormat="1" applyFont="1" applyFill="1" applyAlignment="1" applyProtection="1">
      <alignment horizontal="center"/>
      <protection hidden="1"/>
    </xf>
    <xf numFmtId="181" fontId="2" fillId="4" borderId="0" xfId="0" applyNumberFormat="1" applyFont="1" applyFill="1" applyAlignment="1" applyProtection="1">
      <alignment horizontal="center"/>
      <protection hidden="1"/>
    </xf>
    <xf numFmtId="166" fontId="2" fillId="4" borderId="0" xfId="0" applyNumberFormat="1" applyFont="1" applyFill="1" applyAlignment="1" applyProtection="1">
      <alignment horizontal="center"/>
      <protection hidden="1"/>
    </xf>
    <xf numFmtId="188" fontId="2" fillId="4" borderId="0" xfId="0" applyNumberFormat="1" applyFont="1" applyFill="1" applyAlignment="1" applyProtection="1">
      <alignment horizontal="center"/>
      <protection hidden="1"/>
    </xf>
    <xf numFmtId="0" fontId="2" fillId="5" borderId="0" xfId="0" applyFont="1" applyFill="1" applyProtection="1">
      <protection hidden="1"/>
    </xf>
    <xf numFmtId="0" fontId="2" fillId="5" borderId="0" xfId="0" applyFont="1" applyFill="1" applyBorder="1" applyAlignment="1" applyProtection="1">
      <alignment horizontal="center"/>
      <protection hidden="1"/>
    </xf>
    <xf numFmtId="169" fontId="2" fillId="5" borderId="0" xfId="0" applyNumberFormat="1" applyFont="1" applyFill="1" applyBorder="1" applyAlignment="1" applyProtection="1">
      <alignment horizontal="center"/>
      <protection hidden="1"/>
    </xf>
    <xf numFmtId="171" fontId="2" fillId="5" borderId="0" xfId="0" applyNumberFormat="1" applyFont="1" applyFill="1" applyBorder="1" applyAlignment="1" applyProtection="1">
      <alignment horizontal="center"/>
      <protection hidden="1"/>
    </xf>
    <xf numFmtId="1" fontId="2" fillId="5" borderId="0" xfId="0" applyNumberFormat="1" applyFont="1" applyFill="1" applyBorder="1" applyAlignment="1" applyProtection="1">
      <alignment horizontal="center"/>
      <protection hidden="1"/>
    </xf>
    <xf numFmtId="173" fontId="2" fillId="5" borderId="0" xfId="0" applyNumberFormat="1" applyFont="1" applyFill="1" applyBorder="1" applyAlignment="1" applyProtection="1">
      <alignment horizontal="center"/>
      <protection hidden="1"/>
    </xf>
    <xf numFmtId="3" fontId="2" fillId="5" borderId="0" xfId="0" applyNumberFormat="1" applyFont="1" applyFill="1" applyBorder="1" applyAlignment="1" applyProtection="1">
      <alignment horizontal="center"/>
      <protection hidden="1"/>
    </xf>
    <xf numFmtId="0" fontId="2" fillId="5" borderId="0" xfId="0" applyFont="1" applyFill="1" applyAlignment="1" applyProtection="1">
      <alignment horizontal="left"/>
      <protection hidden="1"/>
    </xf>
    <xf numFmtId="186" fontId="2" fillId="5" borderId="0" xfId="0" applyNumberFormat="1" applyFont="1" applyFill="1" applyBorder="1" applyAlignment="1" applyProtection="1">
      <alignment horizontal="center"/>
      <protection hidden="1"/>
    </xf>
    <xf numFmtId="174" fontId="2" fillId="5" borderId="0" xfId="0" applyNumberFormat="1" applyFont="1" applyFill="1" applyBorder="1" applyAlignment="1" applyProtection="1">
      <alignment horizontal="center"/>
      <protection hidden="1"/>
    </xf>
    <xf numFmtId="1" fontId="2" fillId="5" borderId="0" xfId="0" applyNumberFormat="1" applyFont="1" applyFill="1" applyAlignment="1" applyProtection="1">
      <alignment horizontal="center"/>
      <protection hidden="1"/>
    </xf>
    <xf numFmtId="175" fontId="2" fillId="5" borderId="0" xfId="0" applyNumberFormat="1" applyFont="1" applyFill="1" applyAlignment="1" applyProtection="1">
      <alignment horizontal="center"/>
      <protection hidden="1"/>
    </xf>
    <xf numFmtId="169" fontId="2" fillId="5" borderId="0" xfId="0" applyNumberFormat="1" applyFont="1" applyFill="1" applyAlignment="1" applyProtection="1">
      <alignment horizontal="center"/>
      <protection hidden="1"/>
    </xf>
    <xf numFmtId="0" fontId="2" fillId="5" borderId="0" xfId="0" applyFont="1" applyFill="1" applyAlignment="1" applyProtection="1">
      <alignment horizontal="center"/>
      <protection hidden="1"/>
    </xf>
    <xf numFmtId="185" fontId="2" fillId="5" borderId="0" xfId="0" applyNumberFormat="1" applyFont="1" applyFill="1" applyBorder="1" applyAlignment="1" applyProtection="1">
      <alignment horizontal="center"/>
      <protection hidden="1"/>
    </xf>
    <xf numFmtId="177" fontId="2" fillId="5" borderId="0" xfId="0" applyNumberFormat="1" applyFont="1" applyFill="1" applyAlignment="1" applyProtection="1">
      <alignment horizontal="center"/>
      <protection hidden="1"/>
    </xf>
    <xf numFmtId="178" fontId="2" fillId="5" borderId="0" xfId="0" applyNumberFormat="1" applyFont="1" applyFill="1" applyAlignment="1" applyProtection="1">
      <alignment horizontal="center"/>
      <protection hidden="1"/>
    </xf>
    <xf numFmtId="179" fontId="2" fillId="5" borderId="0" xfId="0" applyNumberFormat="1" applyFont="1" applyFill="1" applyProtection="1">
      <protection hidden="1"/>
    </xf>
    <xf numFmtId="3" fontId="2" fillId="5" borderId="0" xfId="0" applyNumberFormat="1" applyFont="1" applyFill="1" applyAlignment="1" applyProtection="1">
      <alignment horizontal="center"/>
      <protection hidden="1"/>
    </xf>
    <xf numFmtId="180" fontId="2" fillId="5" borderId="0" xfId="0" applyNumberFormat="1" applyFont="1" applyFill="1" applyAlignment="1" applyProtection="1">
      <alignment horizontal="center"/>
      <protection hidden="1"/>
    </xf>
    <xf numFmtId="182" fontId="2" fillId="5" borderId="0" xfId="0" applyNumberFormat="1" applyFont="1" applyFill="1" applyAlignment="1" applyProtection="1">
      <alignment horizontal="center"/>
      <protection hidden="1"/>
    </xf>
    <xf numFmtId="181" fontId="2" fillId="5" borderId="0" xfId="0" applyNumberFormat="1" applyFont="1" applyFill="1" applyAlignment="1" applyProtection="1">
      <alignment horizontal="center"/>
      <protection hidden="1"/>
    </xf>
    <xf numFmtId="166" fontId="2" fillId="5" borderId="0" xfId="0" applyNumberFormat="1" applyFont="1" applyFill="1" applyAlignment="1" applyProtection="1">
      <alignment horizontal="center"/>
      <protection hidden="1"/>
    </xf>
    <xf numFmtId="188" fontId="2" fillId="5" borderId="0" xfId="0" applyNumberFormat="1" applyFont="1" applyFill="1" applyAlignment="1" applyProtection="1">
      <alignment horizontal="center"/>
      <protection hidden="1"/>
    </xf>
    <xf numFmtId="0" fontId="2" fillId="6" borderId="0" xfId="0" applyFont="1" applyFill="1" applyProtection="1">
      <protection hidden="1"/>
    </xf>
    <xf numFmtId="0" fontId="2" fillId="6" borderId="0" xfId="0" applyFont="1" applyFill="1" applyAlignment="1" applyProtection="1">
      <alignment horizontal="left"/>
      <protection hidden="1"/>
    </xf>
    <xf numFmtId="0" fontId="2" fillId="6" borderId="0" xfId="0" applyFont="1" applyFill="1" applyAlignment="1" applyProtection="1">
      <alignment horizontal="center"/>
      <protection hidden="1"/>
    </xf>
    <xf numFmtId="1" fontId="2" fillId="6" borderId="0" xfId="0" applyNumberFormat="1" applyFont="1" applyFill="1" applyAlignment="1" applyProtection="1">
      <alignment horizontal="center"/>
      <protection hidden="1"/>
    </xf>
    <xf numFmtId="3" fontId="2" fillId="6" borderId="0" xfId="0" applyNumberFormat="1" applyFont="1" applyFill="1" applyAlignment="1" applyProtection="1">
      <alignment horizontal="center"/>
      <protection hidden="1"/>
    </xf>
    <xf numFmtId="0" fontId="2" fillId="6" borderId="0" xfId="0" applyFont="1" applyFill="1" applyBorder="1" applyAlignment="1" applyProtection="1">
      <alignment horizontal="center"/>
      <protection hidden="1"/>
    </xf>
    <xf numFmtId="169" fontId="2" fillId="6" borderId="0" xfId="0" applyNumberFormat="1" applyFont="1" applyFill="1" applyBorder="1" applyAlignment="1" applyProtection="1">
      <alignment horizontal="center"/>
      <protection hidden="1"/>
    </xf>
    <xf numFmtId="171" fontId="2" fillId="6" borderId="0" xfId="0" applyNumberFormat="1" applyFont="1" applyFill="1" applyBorder="1" applyAlignment="1" applyProtection="1">
      <alignment horizontal="center"/>
      <protection hidden="1"/>
    </xf>
    <xf numFmtId="1" fontId="2" fillId="6" borderId="0" xfId="0" applyNumberFormat="1" applyFont="1" applyFill="1" applyBorder="1" applyAlignment="1" applyProtection="1">
      <alignment horizontal="center"/>
      <protection hidden="1"/>
    </xf>
    <xf numFmtId="173" fontId="2" fillId="6" borderId="0" xfId="0" applyNumberFormat="1" applyFont="1" applyFill="1" applyBorder="1" applyAlignment="1" applyProtection="1">
      <alignment horizontal="center"/>
      <protection hidden="1"/>
    </xf>
    <xf numFmtId="3" fontId="2" fillId="6" borderId="0" xfId="0" applyNumberFormat="1" applyFont="1" applyFill="1" applyBorder="1" applyAlignment="1" applyProtection="1">
      <alignment horizontal="center"/>
      <protection hidden="1"/>
    </xf>
    <xf numFmtId="3" fontId="2" fillId="6" borderId="0" xfId="0" applyNumberFormat="1" applyFont="1" applyFill="1" applyProtection="1">
      <protection hidden="1"/>
    </xf>
    <xf numFmtId="186" fontId="2" fillId="6" borderId="0" xfId="0" applyNumberFormat="1" applyFont="1" applyFill="1" applyBorder="1" applyAlignment="1" applyProtection="1">
      <alignment horizontal="center"/>
      <protection hidden="1"/>
    </xf>
    <xf numFmtId="174" fontId="2" fillId="6" borderId="0" xfId="0" applyNumberFormat="1" applyFont="1" applyFill="1" applyBorder="1" applyAlignment="1" applyProtection="1">
      <alignment horizontal="center"/>
      <protection hidden="1"/>
    </xf>
    <xf numFmtId="175" fontId="2" fillId="6" borderId="0" xfId="0" applyNumberFormat="1" applyFont="1" applyFill="1" applyAlignment="1" applyProtection="1">
      <alignment horizontal="center"/>
      <protection hidden="1"/>
    </xf>
    <xf numFmtId="169" fontId="2" fillId="6" borderId="0" xfId="0" applyNumberFormat="1" applyFont="1" applyFill="1" applyAlignment="1" applyProtection="1">
      <alignment horizontal="center"/>
      <protection hidden="1"/>
    </xf>
    <xf numFmtId="176" fontId="2" fillId="6" borderId="0" xfId="0" applyNumberFormat="1" applyFont="1" applyFill="1" applyProtection="1">
      <protection hidden="1"/>
    </xf>
    <xf numFmtId="185" fontId="2" fillId="6" borderId="0" xfId="0" applyNumberFormat="1" applyFont="1" applyFill="1" applyBorder="1" applyAlignment="1" applyProtection="1">
      <alignment horizontal="center"/>
      <protection hidden="1"/>
    </xf>
    <xf numFmtId="177" fontId="2" fillId="6" borderId="0" xfId="0" applyNumberFormat="1" applyFont="1" applyFill="1" applyAlignment="1" applyProtection="1">
      <alignment horizontal="center"/>
      <protection hidden="1"/>
    </xf>
    <xf numFmtId="178" fontId="2" fillId="6" borderId="0" xfId="0" applyNumberFormat="1" applyFont="1" applyFill="1" applyAlignment="1" applyProtection="1">
      <alignment horizontal="center"/>
      <protection hidden="1"/>
    </xf>
    <xf numFmtId="179" fontId="2" fillId="6" borderId="0" xfId="0" applyNumberFormat="1" applyFont="1" applyFill="1" applyProtection="1">
      <protection hidden="1"/>
    </xf>
    <xf numFmtId="180" fontId="2" fillId="6" borderId="0" xfId="0" applyNumberFormat="1" applyFont="1" applyFill="1" applyAlignment="1" applyProtection="1">
      <alignment horizontal="center"/>
      <protection hidden="1"/>
    </xf>
    <xf numFmtId="182" fontId="2" fillId="6" borderId="0" xfId="0" applyNumberFormat="1" applyFont="1" applyFill="1" applyAlignment="1" applyProtection="1">
      <alignment horizontal="center"/>
      <protection hidden="1"/>
    </xf>
    <xf numFmtId="181" fontId="2" fillId="6" borderId="0" xfId="0" applyNumberFormat="1" applyFont="1" applyFill="1" applyAlignment="1" applyProtection="1">
      <alignment horizontal="center"/>
      <protection hidden="1"/>
    </xf>
    <xf numFmtId="0" fontId="2" fillId="7" borderId="0" xfId="0" applyFont="1" applyFill="1" applyProtection="1">
      <protection hidden="1"/>
    </xf>
    <xf numFmtId="0" fontId="2" fillId="7" borderId="0" xfId="0" applyFont="1" applyFill="1" applyAlignment="1" applyProtection="1">
      <alignment horizontal="left"/>
      <protection hidden="1"/>
    </xf>
    <xf numFmtId="0" fontId="2" fillId="7" borderId="0" xfId="0" applyFont="1" applyFill="1" applyAlignment="1" applyProtection="1">
      <alignment horizontal="center"/>
      <protection hidden="1"/>
    </xf>
    <xf numFmtId="1" fontId="2" fillId="7" borderId="0" xfId="0" applyNumberFormat="1" applyFont="1" applyFill="1" applyAlignment="1" applyProtection="1">
      <alignment horizontal="center"/>
      <protection hidden="1"/>
    </xf>
    <xf numFmtId="3" fontId="2" fillId="7" borderId="0" xfId="0" applyNumberFormat="1" applyFont="1" applyFill="1" applyAlignment="1" applyProtection="1">
      <alignment horizontal="center"/>
      <protection hidden="1"/>
    </xf>
    <xf numFmtId="0" fontId="2" fillId="7" borderId="0" xfId="0" applyFont="1" applyFill="1" applyBorder="1" applyAlignment="1" applyProtection="1">
      <alignment horizontal="center"/>
      <protection hidden="1"/>
    </xf>
    <xf numFmtId="169" fontId="2" fillId="7" borderId="0" xfId="0" applyNumberFormat="1" applyFont="1" applyFill="1" applyBorder="1" applyAlignment="1" applyProtection="1">
      <alignment horizontal="center"/>
      <protection hidden="1"/>
    </xf>
    <xf numFmtId="171" fontId="2" fillId="7" borderId="0" xfId="0" applyNumberFormat="1" applyFont="1" applyFill="1" applyBorder="1" applyAlignment="1" applyProtection="1">
      <alignment horizontal="center"/>
      <protection hidden="1"/>
    </xf>
    <xf numFmtId="1" fontId="2" fillId="7" borderId="0" xfId="0" applyNumberFormat="1" applyFont="1" applyFill="1" applyBorder="1" applyAlignment="1" applyProtection="1">
      <alignment horizontal="center"/>
      <protection hidden="1"/>
    </xf>
    <xf numFmtId="173" fontId="2" fillId="7" borderId="0" xfId="0" applyNumberFormat="1" applyFont="1" applyFill="1" applyBorder="1" applyAlignment="1" applyProtection="1">
      <alignment horizontal="center"/>
      <protection hidden="1"/>
    </xf>
    <xf numFmtId="3" fontId="2" fillId="7" borderId="0" xfId="0" applyNumberFormat="1" applyFont="1" applyFill="1" applyBorder="1" applyAlignment="1" applyProtection="1">
      <alignment horizontal="center"/>
      <protection hidden="1"/>
    </xf>
    <xf numFmtId="186" fontId="2" fillId="7" borderId="0" xfId="0" applyNumberFormat="1" applyFont="1" applyFill="1" applyBorder="1" applyAlignment="1" applyProtection="1">
      <alignment horizontal="center"/>
      <protection hidden="1"/>
    </xf>
    <xf numFmtId="174" fontId="2" fillId="7" borderId="0" xfId="0" applyNumberFormat="1" applyFont="1" applyFill="1" applyBorder="1" applyAlignment="1" applyProtection="1">
      <alignment horizontal="center"/>
      <protection hidden="1"/>
    </xf>
    <xf numFmtId="175" fontId="2" fillId="7" borderId="0" xfId="0" applyNumberFormat="1" applyFont="1" applyFill="1" applyAlignment="1" applyProtection="1">
      <alignment horizontal="center"/>
      <protection hidden="1"/>
    </xf>
    <xf numFmtId="169" fontId="2" fillId="7" borderId="0" xfId="0" applyNumberFormat="1" applyFont="1" applyFill="1" applyAlignment="1" applyProtection="1">
      <alignment horizontal="center"/>
      <protection hidden="1"/>
    </xf>
    <xf numFmtId="176" fontId="2" fillId="7" borderId="0" xfId="0" applyNumberFormat="1" applyFont="1" applyFill="1" applyProtection="1">
      <protection hidden="1"/>
    </xf>
    <xf numFmtId="185" fontId="2" fillId="7" borderId="0" xfId="0" applyNumberFormat="1" applyFont="1" applyFill="1" applyBorder="1" applyAlignment="1" applyProtection="1">
      <alignment horizontal="center"/>
      <protection hidden="1"/>
    </xf>
    <xf numFmtId="177" fontId="2" fillId="7" borderId="0" xfId="0" applyNumberFormat="1" applyFont="1" applyFill="1" applyAlignment="1" applyProtection="1">
      <alignment horizontal="center"/>
      <protection hidden="1"/>
    </xf>
    <xf numFmtId="178" fontId="2" fillId="7" borderId="0" xfId="0" applyNumberFormat="1" applyFont="1" applyFill="1" applyAlignment="1" applyProtection="1">
      <alignment horizontal="center"/>
      <protection hidden="1"/>
    </xf>
    <xf numFmtId="179" fontId="2" fillId="7" borderId="0" xfId="0" applyNumberFormat="1" applyFont="1" applyFill="1" applyProtection="1">
      <protection hidden="1"/>
    </xf>
    <xf numFmtId="180" fontId="2" fillId="7" borderId="0" xfId="0" applyNumberFormat="1" applyFont="1" applyFill="1" applyAlignment="1" applyProtection="1">
      <alignment horizontal="center"/>
      <protection hidden="1"/>
    </xf>
    <xf numFmtId="182" fontId="2" fillId="7" borderId="0" xfId="0" applyNumberFormat="1" applyFont="1" applyFill="1" applyAlignment="1" applyProtection="1">
      <alignment horizontal="center"/>
      <protection hidden="1"/>
    </xf>
    <xf numFmtId="181" fontId="2" fillId="7" borderId="0" xfId="0" applyNumberFormat="1" applyFont="1" applyFill="1" applyAlignment="1" applyProtection="1">
      <alignment horizontal="center"/>
      <protection hidden="1"/>
    </xf>
    <xf numFmtId="0" fontId="2" fillId="0" borderId="10" xfId="0" applyFont="1" applyBorder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2" fillId="8" borderId="0" xfId="0" applyFont="1" applyFill="1" applyProtection="1">
      <protection hidden="1"/>
    </xf>
    <xf numFmtId="0" fontId="3" fillId="8" borderId="0" xfId="0" applyFont="1" applyFill="1" applyProtection="1">
      <protection hidden="1"/>
    </xf>
    <xf numFmtId="0" fontId="2" fillId="8" borderId="0" xfId="0" applyFont="1" applyFill="1" applyAlignment="1" applyProtection="1">
      <alignment horizontal="center"/>
      <protection hidden="1"/>
    </xf>
    <xf numFmtId="0" fontId="2" fillId="8" borderId="0" xfId="0" applyFont="1" applyFill="1" applyAlignment="1" applyProtection="1">
      <alignment horizontal="left"/>
      <protection hidden="1"/>
    </xf>
    <xf numFmtId="1" fontId="2" fillId="0" borderId="0" xfId="0" applyNumberFormat="1" applyFont="1" applyProtection="1">
      <protection hidden="1"/>
    </xf>
    <xf numFmtId="0" fontId="2" fillId="0" borderId="0" xfId="0" applyNumberFormat="1" applyFont="1" applyProtection="1">
      <protection hidden="1"/>
    </xf>
    <xf numFmtId="0" fontId="2" fillId="0" borderId="9" xfId="0" applyFont="1" applyBorder="1" applyAlignment="1" applyProtection="1">
      <alignment horizontal="center"/>
      <protection hidden="1"/>
    </xf>
    <xf numFmtId="1" fontId="2" fillId="0" borderId="10" xfId="0" applyNumberFormat="1" applyFont="1" applyBorder="1" applyAlignment="1" applyProtection="1">
      <alignment horizontal="center"/>
      <protection hidden="1"/>
    </xf>
    <xf numFmtId="0" fontId="2" fillId="0" borderId="11" xfId="0" applyFont="1" applyBorder="1" applyAlignment="1" applyProtection="1">
      <alignment horizontal="center"/>
      <protection hidden="1"/>
    </xf>
    <xf numFmtId="1" fontId="2" fillId="0" borderId="4" xfId="0" applyNumberFormat="1" applyFont="1" applyBorder="1" applyAlignment="1" applyProtection="1">
      <alignment horizontal="center"/>
      <protection hidden="1"/>
    </xf>
    <xf numFmtId="1" fontId="2" fillId="0" borderId="5" xfId="0" applyNumberFormat="1" applyFont="1" applyBorder="1" applyAlignment="1" applyProtection="1">
      <alignment horizontal="center"/>
      <protection hidden="1"/>
    </xf>
    <xf numFmtId="0" fontId="2" fillId="0" borderId="6" xfId="0" applyFont="1" applyBorder="1" applyAlignment="1" applyProtection="1">
      <alignment horizontal="center"/>
      <protection hidden="1"/>
    </xf>
    <xf numFmtId="0" fontId="2" fillId="0" borderId="7" xfId="0" applyFont="1" applyBorder="1" applyAlignment="1" applyProtection="1">
      <alignment horizontal="center"/>
      <protection hidden="1"/>
    </xf>
    <xf numFmtId="0" fontId="2" fillId="0" borderId="8" xfId="0" applyFont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hidden="1"/>
    </xf>
    <xf numFmtId="1" fontId="6" fillId="8" borderId="0" xfId="0" applyNumberFormat="1" applyFont="1" applyFill="1" applyBorder="1" applyAlignment="1" applyProtection="1">
      <alignment horizontal="left"/>
      <protection hidden="1"/>
    </xf>
    <xf numFmtId="49" fontId="2" fillId="0" borderId="0" xfId="0" applyNumberFormat="1" applyFont="1" applyProtection="1">
      <protection hidden="1"/>
    </xf>
    <xf numFmtId="1" fontId="2" fillId="0" borderId="0" xfId="0" applyNumberFormat="1" applyFont="1" applyAlignment="1" applyProtection="1">
      <alignment horizontal="center"/>
      <protection hidden="1"/>
    </xf>
    <xf numFmtId="6" fontId="2" fillId="0" borderId="0" xfId="0" applyNumberFormat="1" applyFont="1" applyProtection="1">
      <protection hidden="1"/>
    </xf>
    <xf numFmtId="168" fontId="2" fillId="0" borderId="0" xfId="0" applyNumberFormat="1" applyFont="1" applyProtection="1">
      <protection hidden="1"/>
    </xf>
    <xf numFmtId="0" fontId="2" fillId="0" borderId="0" xfId="0" quotePrefix="1" applyFont="1" applyProtection="1">
      <protection hidden="1"/>
    </xf>
    <xf numFmtId="168" fontId="6" fillId="8" borderId="0" xfId="0" applyNumberFormat="1" applyFont="1" applyFill="1" applyBorder="1" applyAlignment="1" applyProtection="1">
      <alignment horizontal="center"/>
      <protection hidden="1"/>
    </xf>
    <xf numFmtId="3" fontId="2" fillId="2" borderId="0" xfId="0" applyNumberFormat="1" applyFont="1" applyFill="1" applyBorder="1" applyAlignment="1" applyProtection="1">
      <alignment horizontal="left"/>
      <protection hidden="1"/>
    </xf>
    <xf numFmtId="0" fontId="2" fillId="0" borderId="0" xfId="0" applyNumberFormat="1" applyFont="1" applyBorder="1" applyAlignment="1" applyProtection="1">
      <alignment horizontal="center"/>
      <protection hidden="1"/>
    </xf>
    <xf numFmtId="1" fontId="2" fillId="0" borderId="0" xfId="0" applyNumberFormat="1" applyFont="1" applyAlignment="1" applyProtection="1">
      <alignment horizontal="left"/>
      <protection hidden="1"/>
    </xf>
    <xf numFmtId="0" fontId="2" fillId="0" borderId="0" xfId="0" applyNumberFormat="1" applyFont="1" applyBorder="1" applyAlignment="1" applyProtection="1">
      <alignment horizontal="left"/>
      <protection hidden="1"/>
    </xf>
    <xf numFmtId="0" fontId="2" fillId="0" borderId="0" xfId="0" applyNumberFormat="1" applyFont="1" applyFill="1" applyAlignment="1" applyProtection="1">
      <alignment horizontal="left"/>
      <protection hidden="1"/>
    </xf>
    <xf numFmtId="49" fontId="2" fillId="0" borderId="0" xfId="0" applyNumberFormat="1" applyFont="1" applyAlignment="1" applyProtection="1">
      <alignment horizontal="right"/>
      <protection hidden="1"/>
    </xf>
    <xf numFmtId="3" fontId="2" fillId="0" borderId="0" xfId="0" applyNumberFormat="1" applyFont="1" applyAlignment="1" applyProtection="1">
      <alignment horizontal="right"/>
      <protection hidden="1"/>
    </xf>
    <xf numFmtId="166" fontId="2" fillId="0" borderId="0" xfId="0" applyNumberFormat="1" applyFont="1" applyProtection="1">
      <protection hidden="1"/>
    </xf>
    <xf numFmtId="0" fontId="3" fillId="8" borderId="1" xfId="0" applyFont="1" applyFill="1" applyBorder="1" applyProtection="1">
      <protection hidden="1"/>
    </xf>
    <xf numFmtId="0" fontId="2" fillId="8" borderId="2" xfId="0" applyFont="1" applyFill="1" applyBorder="1" applyProtection="1">
      <protection hidden="1"/>
    </xf>
    <xf numFmtId="0" fontId="2" fillId="8" borderId="4" xfId="0" applyFont="1" applyFill="1" applyBorder="1" applyProtection="1">
      <protection hidden="1"/>
    </xf>
    <xf numFmtId="0" fontId="2" fillId="8" borderId="0" xfId="0" applyFont="1" applyFill="1" applyBorder="1" applyProtection="1">
      <protection hidden="1"/>
    </xf>
    <xf numFmtId="0" fontId="2" fillId="8" borderId="6" xfId="0" applyFont="1" applyFill="1" applyBorder="1" applyProtection="1">
      <protection hidden="1"/>
    </xf>
    <xf numFmtId="0" fontId="2" fillId="8" borderId="7" xfId="0" applyFont="1" applyFill="1" applyBorder="1" applyProtection="1">
      <protection hidden="1"/>
    </xf>
    <xf numFmtId="0" fontId="2" fillId="8" borderId="1" xfId="0" applyFont="1" applyFill="1" applyBorder="1" applyProtection="1">
      <protection hidden="1"/>
    </xf>
    <xf numFmtId="0" fontId="2" fillId="8" borderId="3" xfId="0" applyFont="1" applyFill="1" applyBorder="1" applyProtection="1">
      <protection hidden="1"/>
    </xf>
    <xf numFmtId="0" fontId="2" fillId="8" borderId="5" xfId="0" applyFont="1" applyFill="1" applyBorder="1" applyProtection="1">
      <protection hidden="1"/>
    </xf>
    <xf numFmtId="0" fontId="2" fillId="8" borderId="0" xfId="0" applyFont="1" applyFill="1" applyBorder="1" applyAlignment="1" applyProtection="1">
      <alignment horizontal="left"/>
      <protection hidden="1"/>
    </xf>
    <xf numFmtId="0" fontId="2" fillId="8" borderId="5" xfId="0" applyFont="1" applyFill="1" applyBorder="1" applyAlignment="1" applyProtection="1">
      <alignment horizontal="center"/>
      <protection hidden="1"/>
    </xf>
    <xf numFmtId="0" fontId="2" fillId="8" borderId="7" xfId="0" applyFont="1" applyFill="1" applyBorder="1" applyAlignment="1" applyProtection="1">
      <alignment horizontal="left"/>
      <protection hidden="1"/>
    </xf>
    <xf numFmtId="0" fontId="2" fillId="8" borderId="8" xfId="0" applyFont="1" applyFill="1" applyBorder="1" applyAlignment="1" applyProtection="1">
      <alignment horizontal="center"/>
      <protection hidden="1"/>
    </xf>
    <xf numFmtId="0" fontId="2" fillId="8" borderId="0" xfId="0" applyFont="1" applyFill="1" applyAlignment="1" applyProtection="1">
      <alignment horizontal="right"/>
      <protection hidden="1"/>
    </xf>
    <xf numFmtId="0" fontId="8" fillId="8" borderId="0" xfId="0" applyFont="1" applyFill="1" applyAlignment="1" applyProtection="1">
      <alignment horizontal="center"/>
      <protection hidden="1"/>
    </xf>
    <xf numFmtId="0" fontId="2" fillId="8" borderId="3" xfId="0" applyFont="1" applyFill="1" applyBorder="1" applyAlignment="1" applyProtection="1">
      <alignment horizontal="center"/>
      <protection hidden="1"/>
    </xf>
    <xf numFmtId="0" fontId="4" fillId="8" borderId="0" xfId="0" applyFont="1" applyFill="1" applyBorder="1" applyProtection="1">
      <protection hidden="1"/>
    </xf>
    <xf numFmtId="0" fontId="4" fillId="8" borderId="7" xfId="0" applyFont="1" applyFill="1" applyBorder="1" applyProtection="1">
      <protection hidden="1"/>
    </xf>
    <xf numFmtId="0" fontId="2" fillId="8" borderId="8" xfId="0" applyFont="1" applyFill="1" applyBorder="1" applyProtection="1">
      <protection hidden="1"/>
    </xf>
    <xf numFmtId="195" fontId="2" fillId="0" borderId="0" xfId="0" applyNumberFormat="1" applyFont="1" applyProtection="1">
      <protection hidden="1"/>
    </xf>
    <xf numFmtId="0" fontId="2" fillId="0" borderId="1" xfId="0" applyFont="1" applyBorder="1" applyAlignment="1" applyProtection="1">
      <alignment horizontal="left"/>
      <protection hidden="1"/>
    </xf>
    <xf numFmtId="0" fontId="2" fillId="0" borderId="3" xfId="0" applyFont="1" applyBorder="1" applyProtection="1">
      <protection hidden="1"/>
    </xf>
    <xf numFmtId="49" fontId="2" fillId="0" borderId="0" xfId="0" applyNumberFormat="1" applyFont="1" applyBorder="1" applyAlignment="1" applyProtection="1">
      <alignment horizontal="left"/>
      <protection hidden="1"/>
    </xf>
    <xf numFmtId="0" fontId="2" fillId="0" borderId="5" xfId="0" applyFont="1" applyBorder="1" applyAlignment="1" applyProtection="1">
      <alignment horizontal="left"/>
      <protection hidden="1"/>
    </xf>
    <xf numFmtId="0" fontId="2" fillId="0" borderId="4" xfId="0" applyFont="1" applyBorder="1" applyAlignment="1" applyProtection="1">
      <alignment horizontal="left"/>
      <protection hidden="1"/>
    </xf>
    <xf numFmtId="0" fontId="2" fillId="0" borderId="0" xfId="0" applyFont="1" applyFill="1" applyProtection="1">
      <protection hidden="1"/>
    </xf>
    <xf numFmtId="0" fontId="2" fillId="0" borderId="6" xfId="0" applyFont="1" applyBorder="1" applyAlignment="1" applyProtection="1">
      <alignment horizontal="left"/>
      <protection hidden="1"/>
    </xf>
    <xf numFmtId="0" fontId="2" fillId="0" borderId="8" xfId="0" applyFont="1" applyBorder="1" applyAlignment="1" applyProtection="1">
      <alignment horizontal="left"/>
      <protection hidden="1"/>
    </xf>
    <xf numFmtId="0" fontId="2" fillId="0" borderId="3" xfId="0" applyFont="1" applyBorder="1" applyAlignment="1" applyProtection="1">
      <alignment horizontal="left"/>
      <protection hidden="1"/>
    </xf>
    <xf numFmtId="168" fontId="2" fillId="0" borderId="0" xfId="0" applyNumberFormat="1" applyFont="1" applyAlignment="1" applyProtection="1">
      <alignment horizontal="left"/>
      <protection hidden="1"/>
    </xf>
    <xf numFmtId="0" fontId="2" fillId="0" borderId="0" xfId="0" quotePrefix="1" applyFont="1" applyAlignment="1" applyProtection="1">
      <alignment horizontal="left"/>
      <protection hidden="1"/>
    </xf>
    <xf numFmtId="0" fontId="2" fillId="0" borderId="12" xfId="0" applyFont="1" applyBorder="1" applyProtection="1">
      <protection hidden="1"/>
    </xf>
    <xf numFmtId="0" fontId="2" fillId="9" borderId="0" xfId="0" applyFont="1" applyFill="1" applyProtection="1">
      <protection hidden="1"/>
    </xf>
    <xf numFmtId="2" fontId="2" fillId="0" borderId="0" xfId="0" applyNumberFormat="1" applyFont="1" applyProtection="1">
      <protection hidden="1"/>
    </xf>
    <xf numFmtId="0" fontId="2" fillId="10" borderId="0" xfId="0" applyFont="1" applyFill="1" applyProtection="1">
      <protection hidden="1"/>
    </xf>
    <xf numFmtId="1" fontId="2" fillId="3" borderId="4" xfId="0" applyNumberFormat="1" applyFont="1" applyFill="1" applyBorder="1" applyAlignment="1" applyProtection="1">
      <alignment horizontal="center"/>
      <protection hidden="1"/>
    </xf>
    <xf numFmtId="1" fontId="2" fillId="3" borderId="5" xfId="0" applyNumberFormat="1" applyFont="1" applyFill="1" applyBorder="1" applyAlignment="1" applyProtection="1">
      <alignment horizontal="center"/>
      <protection hidden="1"/>
    </xf>
    <xf numFmtId="0" fontId="2" fillId="0" borderId="1" xfId="0" applyFont="1" applyBorder="1" applyProtection="1">
      <protection hidden="1"/>
    </xf>
    <xf numFmtId="0" fontId="2" fillId="0" borderId="0" xfId="0" applyFont="1" applyFill="1" applyAlignment="1" applyProtection="1">
      <alignment horizontal="right"/>
      <protection hidden="1"/>
    </xf>
    <xf numFmtId="0" fontId="2" fillId="0" borderId="9" xfId="0" applyFont="1" applyBorder="1" applyProtection="1">
      <protection hidden="1"/>
    </xf>
    <xf numFmtId="0" fontId="2" fillId="0" borderId="10" xfId="0" applyFont="1" applyBorder="1" applyProtection="1">
      <protection hidden="1"/>
    </xf>
    <xf numFmtId="0" fontId="2" fillId="0" borderId="11" xfId="0" applyFont="1" applyBorder="1" applyProtection="1">
      <protection hidden="1"/>
    </xf>
    <xf numFmtId="0" fontId="2" fillId="0" borderId="12" xfId="0" applyFont="1" applyBorder="1" applyAlignment="1" applyProtection="1">
      <alignment horizontal="right"/>
      <protection hidden="1"/>
    </xf>
    <xf numFmtId="3" fontId="2" fillId="0" borderId="9" xfId="0" applyNumberFormat="1" applyFont="1" applyBorder="1" applyProtection="1">
      <protection hidden="1"/>
    </xf>
    <xf numFmtId="3" fontId="2" fillId="0" borderId="10" xfId="0" applyNumberFormat="1" applyFont="1" applyBorder="1" applyProtection="1">
      <protection hidden="1"/>
    </xf>
    <xf numFmtId="0" fontId="2" fillId="0" borderId="13" xfId="0" applyFont="1" applyBorder="1" applyProtection="1">
      <protection hidden="1"/>
    </xf>
    <xf numFmtId="0" fontId="2" fillId="0" borderId="14" xfId="0" applyFont="1" applyBorder="1" applyProtection="1">
      <protection hidden="1"/>
    </xf>
    <xf numFmtId="3" fontId="2" fillId="0" borderId="12" xfId="0" applyNumberFormat="1" applyFont="1" applyBorder="1" applyProtection="1">
      <protection hidden="1"/>
    </xf>
    <xf numFmtId="0" fontId="2" fillId="0" borderId="9" xfId="0" applyFont="1" applyBorder="1" applyAlignment="1" applyProtection="1">
      <alignment horizontal="right"/>
      <protection hidden="1"/>
    </xf>
    <xf numFmtId="0" fontId="2" fillId="0" borderId="10" xfId="0" applyFont="1" applyBorder="1" applyAlignment="1" applyProtection="1">
      <alignment horizontal="right"/>
      <protection hidden="1"/>
    </xf>
    <xf numFmtId="0" fontId="2" fillId="0" borderId="11" xfId="0" applyFont="1" applyBorder="1" applyAlignment="1" applyProtection="1">
      <alignment horizontal="right"/>
      <protection hidden="1"/>
    </xf>
    <xf numFmtId="0" fontId="2" fillId="0" borderId="0" xfId="0" applyFont="1" applyFill="1" applyBorder="1" applyAlignment="1" applyProtection="1">
      <alignment horizontal="center"/>
      <protection hidden="1"/>
    </xf>
    <xf numFmtId="3" fontId="2" fillId="0" borderId="0" xfId="0" applyNumberFormat="1" applyFont="1" applyFill="1" applyBorder="1" applyAlignment="1" applyProtection="1">
      <alignment horizontal="center"/>
      <protection hidden="1"/>
    </xf>
    <xf numFmtId="0" fontId="2" fillId="10" borderId="10" xfId="0" applyFont="1" applyFill="1" applyBorder="1" applyAlignment="1" applyProtection="1">
      <alignment horizontal="center"/>
      <protection hidden="1"/>
    </xf>
    <xf numFmtId="0" fontId="2" fillId="10" borderId="10" xfId="0" applyFont="1" applyFill="1" applyBorder="1" applyProtection="1">
      <protection hidden="1"/>
    </xf>
    <xf numFmtId="3" fontId="2" fillId="10" borderId="10" xfId="0" applyNumberFormat="1" applyFont="1" applyFill="1" applyBorder="1" applyProtection="1">
      <protection hidden="1"/>
    </xf>
    <xf numFmtId="3" fontId="2" fillId="10" borderId="11" xfId="0" applyNumberFormat="1" applyFont="1" applyFill="1" applyBorder="1" applyProtection="1">
      <protection hidden="1"/>
    </xf>
    <xf numFmtId="0" fontId="2" fillId="10" borderId="11" xfId="0" applyFont="1" applyFill="1" applyBorder="1" applyAlignment="1" applyProtection="1">
      <alignment horizontal="center"/>
      <protection hidden="1"/>
    </xf>
    <xf numFmtId="0" fontId="2" fillId="10" borderId="11" xfId="0" applyFont="1" applyFill="1" applyBorder="1" applyProtection="1">
      <protection hidden="1"/>
    </xf>
    <xf numFmtId="0" fontId="2" fillId="10" borderId="0" xfId="0" applyNumberFormat="1" applyFont="1" applyFill="1" applyProtection="1">
      <protection hidden="1"/>
    </xf>
    <xf numFmtId="1" fontId="2" fillId="10" borderId="0" xfId="0" applyNumberFormat="1" applyFont="1" applyFill="1" applyProtection="1">
      <protection hidden="1"/>
    </xf>
    <xf numFmtId="49" fontId="2" fillId="10" borderId="0" xfId="0" applyNumberFormat="1" applyFont="1" applyFill="1" applyProtection="1">
      <protection hidden="1"/>
    </xf>
    <xf numFmtId="168" fontId="2" fillId="10" borderId="0" xfId="0" applyNumberFormat="1" applyFont="1" applyFill="1" applyProtection="1">
      <protection hidden="1"/>
    </xf>
    <xf numFmtId="0" fontId="2" fillId="8" borderId="11" xfId="0" applyFont="1" applyFill="1" applyBorder="1" applyProtection="1">
      <protection hidden="1"/>
    </xf>
    <xf numFmtId="0" fontId="2" fillId="8" borderId="9" xfId="0" applyFont="1" applyFill="1" applyBorder="1" applyProtection="1">
      <protection hidden="1"/>
    </xf>
    <xf numFmtId="0" fontId="2" fillId="8" borderId="10" xfId="0" applyFont="1" applyFill="1" applyBorder="1" applyProtection="1">
      <protection hidden="1"/>
    </xf>
    <xf numFmtId="1" fontId="2" fillId="10" borderId="4" xfId="0" applyNumberFormat="1" applyFont="1" applyFill="1" applyBorder="1" applyAlignment="1" applyProtection="1">
      <alignment horizontal="center"/>
      <protection hidden="1"/>
    </xf>
    <xf numFmtId="1" fontId="2" fillId="10" borderId="0" xfId="0" applyNumberFormat="1" applyFont="1" applyFill="1" applyBorder="1" applyAlignment="1" applyProtection="1">
      <alignment horizontal="center"/>
      <protection hidden="1"/>
    </xf>
    <xf numFmtId="1" fontId="2" fillId="10" borderId="5" xfId="0" applyNumberFormat="1" applyFont="1" applyFill="1" applyBorder="1" applyAlignment="1" applyProtection="1">
      <alignment horizontal="center"/>
      <protection hidden="1"/>
    </xf>
    <xf numFmtId="1" fontId="2" fillId="10" borderId="10" xfId="0" applyNumberFormat="1" applyFont="1" applyFill="1" applyBorder="1" applyAlignment="1" applyProtection="1">
      <alignment horizontal="center"/>
      <protection hidden="1"/>
    </xf>
    <xf numFmtId="1" fontId="2" fillId="10" borderId="13" xfId="0" applyNumberFormat="1" applyFont="1" applyFill="1" applyBorder="1" applyAlignment="1" applyProtection="1">
      <alignment horizontal="center"/>
      <protection hidden="1"/>
    </xf>
    <xf numFmtId="1" fontId="2" fillId="10" borderId="15" xfId="0" applyNumberFormat="1" applyFont="1" applyFill="1" applyBorder="1" applyAlignment="1" applyProtection="1">
      <alignment horizontal="center"/>
      <protection hidden="1"/>
    </xf>
    <xf numFmtId="1" fontId="2" fillId="10" borderId="14" xfId="0" applyNumberFormat="1" applyFont="1" applyFill="1" applyBorder="1" applyAlignment="1" applyProtection="1">
      <alignment horizontal="center"/>
      <protection hidden="1"/>
    </xf>
    <xf numFmtId="1" fontId="2" fillId="10" borderId="12" xfId="0" applyNumberFormat="1" applyFont="1" applyFill="1" applyBorder="1" applyAlignment="1" applyProtection="1">
      <alignment horizontal="center"/>
      <protection hidden="1"/>
    </xf>
    <xf numFmtId="1" fontId="2" fillId="10" borderId="0" xfId="0" applyNumberFormat="1" applyFont="1" applyFill="1" applyAlignment="1" applyProtection="1">
      <alignment horizontal="center"/>
      <protection hidden="1"/>
    </xf>
    <xf numFmtId="0" fontId="2" fillId="10" borderId="0" xfId="0" applyFont="1" applyFill="1" applyAlignment="1" applyProtection="1">
      <alignment horizontal="left"/>
      <protection hidden="1"/>
    </xf>
    <xf numFmtId="0" fontId="2" fillId="10" borderId="0" xfId="0" applyFont="1" applyFill="1" applyAlignment="1" applyProtection="1">
      <alignment horizontal="center"/>
      <protection hidden="1"/>
    </xf>
    <xf numFmtId="196" fontId="2" fillId="0" borderId="0" xfId="0" applyNumberFormat="1" applyFont="1" applyProtection="1">
      <protection hidden="1"/>
    </xf>
    <xf numFmtId="0" fontId="2" fillId="0" borderId="10" xfId="0" applyFont="1" applyFill="1" applyBorder="1" applyAlignment="1" applyProtection="1">
      <alignment horizontal="center"/>
      <protection hidden="1"/>
    </xf>
    <xf numFmtId="0" fontId="2" fillId="0" borderId="10" xfId="0" applyFont="1" applyFill="1" applyBorder="1" applyProtection="1">
      <protection hidden="1"/>
    </xf>
    <xf numFmtId="3" fontId="2" fillId="0" borderId="10" xfId="0" applyNumberFormat="1" applyFont="1" applyFill="1" applyBorder="1" applyProtection="1">
      <protection hidden="1"/>
    </xf>
    <xf numFmtId="3" fontId="2" fillId="0" borderId="11" xfId="0" applyNumberFormat="1" applyFont="1" applyFill="1" applyBorder="1" applyProtection="1">
      <protection hidden="1"/>
    </xf>
    <xf numFmtId="0" fontId="2" fillId="0" borderId="11" xfId="0" applyFont="1" applyFill="1" applyBorder="1" applyAlignment="1" applyProtection="1">
      <alignment horizontal="center"/>
      <protection hidden="1"/>
    </xf>
    <xf numFmtId="0" fontId="2" fillId="0" borderId="11" xfId="0" applyFont="1" applyFill="1" applyBorder="1" applyProtection="1">
      <protection hidden="1"/>
    </xf>
    <xf numFmtId="0" fontId="2" fillId="0" borderId="4" xfId="0" applyFont="1" applyFill="1" applyBorder="1" applyProtection="1">
      <protection hidden="1"/>
    </xf>
    <xf numFmtId="1" fontId="2" fillId="0" borderId="0" xfId="0" applyNumberFormat="1" applyFont="1" applyFill="1" applyProtection="1">
      <protection hidden="1"/>
    </xf>
    <xf numFmtId="0" fontId="2" fillId="0" borderId="16" xfId="0" applyFont="1" applyFill="1" applyBorder="1" applyProtection="1">
      <protection hidden="1"/>
    </xf>
    <xf numFmtId="0" fontId="2" fillId="0" borderId="17" xfId="0" applyFont="1" applyFill="1" applyBorder="1" applyProtection="1">
      <protection hidden="1"/>
    </xf>
    <xf numFmtId="3" fontId="2" fillId="0" borderId="0" xfId="0" applyNumberFormat="1" applyFont="1" applyFill="1" applyProtection="1">
      <protection hidden="1"/>
    </xf>
    <xf numFmtId="0" fontId="2" fillId="0" borderId="18" xfId="0" applyFont="1" applyFill="1" applyBorder="1" applyProtection="1">
      <protection hidden="1"/>
    </xf>
    <xf numFmtId="0" fontId="2" fillId="0" borderId="0" xfId="0" applyNumberFormat="1" applyFont="1" applyFill="1" applyBorder="1" applyProtection="1">
      <protection hidden="1"/>
    </xf>
    <xf numFmtId="0" fontId="2" fillId="0" borderId="1" xfId="0" applyFont="1" applyFill="1" applyBorder="1" applyProtection="1">
      <protection hidden="1"/>
    </xf>
    <xf numFmtId="0" fontId="2" fillId="0" borderId="2" xfId="0" applyFont="1" applyFill="1" applyBorder="1" applyProtection="1">
      <protection hidden="1"/>
    </xf>
    <xf numFmtId="0" fontId="2" fillId="0" borderId="0" xfId="0" applyFont="1" applyFill="1" applyBorder="1" applyAlignment="1" applyProtection="1">
      <alignment horizontal="left"/>
      <protection hidden="1"/>
    </xf>
    <xf numFmtId="0" fontId="2" fillId="0" borderId="18" xfId="0" applyFont="1" applyFill="1" applyBorder="1" applyAlignment="1" applyProtection="1">
      <alignment horizontal="left"/>
      <protection hidden="1"/>
    </xf>
    <xf numFmtId="0" fontId="2" fillId="0" borderId="19" xfId="0" applyFont="1" applyFill="1" applyBorder="1" applyProtection="1">
      <protection hidden="1"/>
    </xf>
    <xf numFmtId="0" fontId="2" fillId="0" borderId="20" xfId="0" applyFont="1" applyFill="1" applyBorder="1" applyProtection="1">
      <protection hidden="1"/>
    </xf>
    <xf numFmtId="0" fontId="2" fillId="0" borderId="21" xfId="0" applyFont="1" applyFill="1" applyBorder="1" applyProtection="1">
      <protection hidden="1"/>
    </xf>
    <xf numFmtId="0" fontId="2" fillId="0" borderId="22" xfId="0" applyFont="1" applyFill="1" applyBorder="1" applyProtection="1">
      <protection hidden="1"/>
    </xf>
    <xf numFmtId="0" fontId="2" fillId="0" borderId="21" xfId="0" applyFont="1" applyFill="1" applyBorder="1" applyAlignment="1" applyProtection="1">
      <alignment horizontal="right"/>
      <protection hidden="1"/>
    </xf>
    <xf numFmtId="0" fontId="2" fillId="0" borderId="20" xfId="0" applyFont="1" applyFill="1" applyBorder="1" applyAlignment="1" applyProtection="1">
      <alignment horizontal="left"/>
      <protection hidden="1"/>
    </xf>
    <xf numFmtId="0" fontId="2" fillId="0" borderId="23" xfId="0" applyFont="1" applyFill="1" applyBorder="1" applyProtection="1">
      <protection hidden="1"/>
    </xf>
    <xf numFmtId="0" fontId="2" fillId="0" borderId="0" xfId="0" applyFont="1" applyFill="1" applyAlignment="1" applyProtection="1">
      <alignment horizontal="left"/>
      <protection hidden="1"/>
    </xf>
    <xf numFmtId="0" fontId="2" fillId="0" borderId="0" xfId="0" quotePrefix="1" applyFont="1" applyFill="1" applyBorder="1" applyProtection="1">
      <protection hidden="1"/>
    </xf>
    <xf numFmtId="0" fontId="2" fillId="0" borderId="0" xfId="0" quotePrefix="1" applyFont="1" applyFill="1" applyAlignment="1" applyProtection="1">
      <alignment horizontal="right"/>
      <protection hidden="1"/>
    </xf>
    <xf numFmtId="0" fontId="2" fillId="0" borderId="6" xfId="0" applyFont="1" applyFill="1" applyBorder="1" applyProtection="1">
      <protection hidden="1"/>
    </xf>
    <xf numFmtId="0" fontId="2" fillId="0" borderId="8" xfId="0" applyFont="1" applyFill="1" applyBorder="1" applyProtection="1">
      <protection hidden="1"/>
    </xf>
    <xf numFmtId="0" fontId="2" fillId="0" borderId="4" xfId="0" quotePrefix="1" applyFont="1" applyFill="1" applyBorder="1" applyProtection="1">
      <protection hidden="1"/>
    </xf>
    <xf numFmtId="0" fontId="2" fillId="4" borderId="0" xfId="0" applyFont="1" applyFill="1" applyBorder="1" applyProtection="1">
      <protection hidden="1"/>
    </xf>
    <xf numFmtId="3" fontId="2" fillId="4" borderId="0" xfId="0" applyNumberFormat="1" applyFont="1" applyFill="1" applyBorder="1" applyProtection="1">
      <protection hidden="1"/>
    </xf>
    <xf numFmtId="0" fontId="2" fillId="8" borderId="2" xfId="0" applyFont="1" applyFill="1" applyBorder="1" applyAlignment="1" applyProtection="1">
      <alignment horizontal="center"/>
      <protection hidden="1"/>
    </xf>
    <xf numFmtId="0" fontId="2" fillId="8" borderId="7" xfId="0" applyFont="1" applyFill="1" applyBorder="1" applyAlignment="1" applyProtection="1">
      <protection hidden="1"/>
    </xf>
    <xf numFmtId="0" fontId="4" fillId="8" borderId="0" xfId="0" applyFont="1" applyFill="1" applyBorder="1" applyAlignment="1" applyProtection="1">
      <alignment horizontal="center"/>
      <protection hidden="1"/>
    </xf>
    <xf numFmtId="0" fontId="8" fillId="8" borderId="0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center"/>
      <protection hidden="1"/>
    </xf>
    <xf numFmtId="0" fontId="2" fillId="2" borderId="4" xfId="0" applyFont="1" applyFill="1" applyBorder="1" applyAlignment="1" applyProtection="1">
      <alignment horizontal="center"/>
      <protection hidden="1"/>
    </xf>
    <xf numFmtId="0" fontId="2" fillId="2" borderId="5" xfId="0" applyFont="1" applyFill="1" applyBorder="1" applyAlignment="1" applyProtection="1">
      <alignment horizontal="center"/>
      <protection hidden="1"/>
    </xf>
    <xf numFmtId="1" fontId="2" fillId="2" borderId="4" xfId="0" applyNumberFormat="1" applyFont="1" applyFill="1" applyBorder="1" applyAlignment="1" applyProtection="1">
      <alignment horizontal="center"/>
      <protection hidden="1"/>
    </xf>
    <xf numFmtId="1" fontId="2" fillId="2" borderId="5" xfId="0" applyNumberFormat="1" applyFont="1" applyFill="1" applyBorder="1" applyAlignment="1" applyProtection="1">
      <alignment horizontal="center"/>
      <protection hidden="1"/>
    </xf>
    <xf numFmtId="0" fontId="2" fillId="2" borderId="6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2" fillId="2" borderId="8" xfId="0" applyFont="1" applyFill="1" applyBorder="1" applyAlignment="1" applyProtection="1">
      <alignment horizontal="center"/>
      <protection hidden="1"/>
    </xf>
    <xf numFmtId="1" fontId="2" fillId="2" borderId="12" xfId="0" applyNumberFormat="1" applyFont="1" applyFill="1" applyBorder="1" applyAlignment="1" applyProtection="1">
      <alignment horizontal="center"/>
      <protection hidden="1"/>
    </xf>
    <xf numFmtId="0" fontId="2" fillId="11" borderId="0" xfId="0" applyFont="1" applyFill="1" applyProtection="1">
      <protection hidden="1"/>
    </xf>
    <xf numFmtId="3" fontId="2" fillId="0" borderId="11" xfId="0" applyNumberFormat="1" applyFont="1" applyBorder="1" applyProtection="1">
      <protection hidden="1"/>
    </xf>
    <xf numFmtId="0" fontId="2" fillId="0" borderId="15" xfId="0" applyFont="1" applyBorder="1" applyProtection="1">
      <protection hidden="1"/>
    </xf>
    <xf numFmtId="3" fontId="2" fillId="0" borderId="1" xfId="0" applyNumberFormat="1" applyFont="1" applyBorder="1" applyProtection="1">
      <protection hidden="1"/>
    </xf>
    <xf numFmtId="3" fontId="2" fillId="0" borderId="6" xfId="0" applyNumberFormat="1" applyFont="1" applyBorder="1" applyProtection="1">
      <protection hidden="1"/>
    </xf>
    <xf numFmtId="3" fontId="2" fillId="0" borderId="7" xfId="0" applyNumberFormat="1" applyFont="1" applyBorder="1" applyProtection="1">
      <protection hidden="1"/>
    </xf>
    <xf numFmtId="3" fontId="2" fillId="0" borderId="13" xfId="0" applyNumberFormat="1" applyFont="1" applyBorder="1" applyProtection="1">
      <protection hidden="1"/>
    </xf>
    <xf numFmtId="3" fontId="2" fillId="0" borderId="15" xfId="0" applyNumberFormat="1" applyFont="1" applyBorder="1" applyProtection="1">
      <protection hidden="1"/>
    </xf>
    <xf numFmtId="197" fontId="2" fillId="10" borderId="0" xfId="0" applyNumberFormat="1" applyFont="1" applyFill="1" applyProtection="1">
      <protection hidden="1"/>
    </xf>
    <xf numFmtId="0" fontId="2" fillId="10" borderId="9" xfId="0" applyFont="1" applyFill="1" applyBorder="1" applyAlignment="1" applyProtection="1">
      <alignment horizontal="center"/>
      <protection hidden="1"/>
    </xf>
    <xf numFmtId="0" fontId="2" fillId="10" borderId="0" xfId="0" applyFont="1" applyFill="1" applyBorder="1" applyAlignment="1" applyProtection="1">
      <alignment horizontal="center"/>
      <protection hidden="1"/>
    </xf>
    <xf numFmtId="0" fontId="2" fillId="10" borderId="9" xfId="0" applyFont="1" applyFill="1" applyBorder="1" applyProtection="1">
      <protection hidden="1"/>
    </xf>
    <xf numFmtId="3" fontId="2" fillId="2" borderId="0" xfId="0" applyNumberFormat="1" applyFont="1" applyFill="1" applyProtection="1">
      <protection hidden="1"/>
    </xf>
    <xf numFmtId="0" fontId="2" fillId="10" borderId="0" xfId="0" applyFont="1" applyFill="1" applyAlignment="1" applyProtection="1">
      <protection hidden="1"/>
    </xf>
    <xf numFmtId="0" fontId="2" fillId="2" borderId="9" xfId="0" applyFont="1" applyFill="1" applyBorder="1" applyAlignment="1" applyProtection="1">
      <alignment horizontal="center"/>
      <protection hidden="1"/>
    </xf>
    <xf numFmtId="0" fontId="2" fillId="2" borderId="10" xfId="0" applyFont="1" applyFill="1" applyBorder="1" applyAlignment="1" applyProtection="1">
      <alignment horizontal="center"/>
      <protection hidden="1"/>
    </xf>
    <xf numFmtId="0" fontId="2" fillId="2" borderId="11" xfId="0" applyFont="1" applyFill="1" applyBorder="1" applyAlignment="1" applyProtection="1">
      <alignment horizontal="center"/>
      <protection hidden="1"/>
    </xf>
    <xf numFmtId="1" fontId="2" fillId="2" borderId="0" xfId="0" applyNumberFormat="1" applyFont="1" applyFill="1" applyProtection="1">
      <protection hidden="1"/>
    </xf>
    <xf numFmtId="3" fontId="2" fillId="2" borderId="12" xfId="0" applyNumberFormat="1" applyFont="1" applyFill="1" applyBorder="1" applyProtection="1">
      <protection hidden="1"/>
    </xf>
    <xf numFmtId="3" fontId="2" fillId="0" borderId="2" xfId="0" applyNumberFormat="1" applyFont="1" applyFill="1" applyBorder="1" applyAlignment="1" applyProtection="1">
      <alignment horizontal="left"/>
      <protection hidden="1"/>
    </xf>
    <xf numFmtId="167" fontId="2" fillId="0" borderId="0" xfId="0" applyNumberFormat="1" applyFont="1" applyFill="1" applyBorder="1" applyAlignment="1" applyProtection="1">
      <alignment horizontal="right"/>
      <protection hidden="1"/>
    </xf>
    <xf numFmtId="166" fontId="2" fillId="0" borderId="2" xfId="0" applyNumberFormat="1" applyFont="1" applyFill="1" applyBorder="1" applyAlignment="1" applyProtection="1">
      <alignment horizontal="right"/>
      <protection hidden="1"/>
    </xf>
    <xf numFmtId="3" fontId="2" fillId="0" borderId="2" xfId="0" applyNumberFormat="1" applyFont="1" applyFill="1" applyBorder="1" applyProtection="1">
      <protection hidden="1"/>
    </xf>
    <xf numFmtId="2" fontId="2" fillId="0" borderId="0" xfId="0" applyNumberFormat="1" applyFont="1" applyFill="1" applyBorder="1" applyAlignment="1" applyProtection="1">
      <alignment horizontal="left"/>
      <protection hidden="1"/>
    </xf>
    <xf numFmtId="0" fontId="2" fillId="0" borderId="0" xfId="1" applyFont="1" applyFill="1" applyBorder="1" applyProtection="1">
      <protection hidden="1"/>
    </xf>
    <xf numFmtId="3" fontId="2" fillId="8" borderId="0" xfId="0" applyNumberFormat="1" applyFont="1" applyFill="1" applyBorder="1" applyAlignment="1" applyProtection="1">
      <alignment horizontal="center"/>
      <protection hidden="1"/>
    </xf>
    <xf numFmtId="3" fontId="2" fillId="8" borderId="0" xfId="0" applyNumberFormat="1" applyFont="1" applyFill="1" applyAlignment="1" applyProtection="1">
      <alignment horizontal="center"/>
      <protection hidden="1"/>
    </xf>
    <xf numFmtId="1" fontId="2" fillId="8" borderId="0" xfId="0" applyNumberFormat="1" applyFont="1" applyFill="1" applyAlignment="1" applyProtection="1">
      <alignment horizontal="center"/>
      <protection hidden="1"/>
    </xf>
    <xf numFmtId="4" fontId="2" fillId="8" borderId="0" xfId="0" applyNumberFormat="1" applyFont="1" applyFill="1" applyAlignment="1" applyProtection="1">
      <alignment horizontal="center"/>
      <protection hidden="1"/>
    </xf>
    <xf numFmtId="3" fontId="2" fillId="8" borderId="0" xfId="0" applyNumberFormat="1" applyFont="1" applyFill="1" applyAlignment="1" applyProtection="1">
      <alignment horizontal="left"/>
      <protection hidden="1"/>
    </xf>
    <xf numFmtId="1" fontId="2" fillId="8" borderId="0" xfId="0" applyNumberFormat="1" applyFont="1" applyFill="1" applyBorder="1" applyAlignment="1" applyProtection="1">
      <alignment horizontal="center"/>
      <protection hidden="1"/>
    </xf>
    <xf numFmtId="3" fontId="2" fillId="8" borderId="0" xfId="0" applyNumberFormat="1" applyFont="1" applyFill="1" applyProtection="1">
      <protection hidden="1"/>
    </xf>
    <xf numFmtId="166" fontId="2" fillId="8" borderId="0" xfId="0" applyNumberFormat="1" applyFont="1" applyFill="1" applyAlignment="1" applyProtection="1">
      <alignment horizontal="center"/>
      <protection hidden="1"/>
    </xf>
    <xf numFmtId="1" fontId="8" fillId="8" borderId="0" xfId="0" applyNumberFormat="1" applyFont="1" applyFill="1" applyBorder="1" applyAlignment="1" applyProtection="1">
      <alignment horizontal="left"/>
      <protection hidden="1"/>
    </xf>
    <xf numFmtId="3" fontId="2" fillId="0" borderId="4" xfId="0" applyNumberFormat="1" applyFont="1" applyBorder="1" applyProtection="1">
      <protection hidden="1"/>
    </xf>
    <xf numFmtId="3" fontId="2" fillId="0" borderId="5" xfId="0" applyNumberFormat="1" applyFont="1" applyBorder="1" applyProtection="1">
      <protection hidden="1"/>
    </xf>
    <xf numFmtId="3" fontId="9" fillId="0" borderId="0" xfId="0" applyNumberFormat="1" applyFont="1" applyBorder="1" applyProtection="1">
      <protection hidden="1"/>
    </xf>
    <xf numFmtId="3" fontId="9" fillId="0" borderId="0" xfId="0" applyNumberFormat="1" applyFont="1" applyBorder="1" applyAlignment="1" applyProtection="1">
      <alignment horizontal="center"/>
      <protection hidden="1"/>
    </xf>
    <xf numFmtId="3" fontId="9" fillId="0" borderId="24" xfId="0" applyNumberFormat="1" applyFont="1" applyBorder="1" applyProtection="1">
      <protection hidden="1"/>
    </xf>
    <xf numFmtId="3" fontId="9" fillId="0" borderId="25" xfId="0" applyNumberFormat="1" applyFont="1" applyBorder="1" applyProtection="1">
      <protection hidden="1"/>
    </xf>
    <xf numFmtId="3" fontId="9" fillId="0" borderId="26" xfId="0" applyNumberFormat="1" applyFont="1" applyBorder="1" applyProtection="1">
      <protection hidden="1"/>
    </xf>
    <xf numFmtId="3" fontId="9" fillId="0" borderId="27" xfId="0" applyNumberFormat="1" applyFont="1" applyBorder="1" applyProtection="1">
      <protection hidden="1"/>
    </xf>
    <xf numFmtId="3" fontId="9" fillId="0" borderId="28" xfId="0" applyNumberFormat="1" applyFont="1" applyBorder="1" applyProtection="1">
      <protection hidden="1"/>
    </xf>
    <xf numFmtId="3" fontId="9" fillId="0" borderId="29" xfId="0" applyNumberFormat="1" applyFont="1" applyBorder="1" applyProtection="1">
      <protection hidden="1"/>
    </xf>
    <xf numFmtId="3" fontId="9" fillId="0" borderId="30" xfId="0" applyNumberFormat="1" applyFont="1" applyBorder="1" applyProtection="1">
      <protection hidden="1"/>
    </xf>
    <xf numFmtId="3" fontId="9" fillId="0" borderId="31" xfId="0" applyNumberFormat="1" applyFont="1" applyBorder="1" applyProtection="1">
      <protection hidden="1"/>
    </xf>
    <xf numFmtId="0" fontId="2" fillId="0" borderId="25" xfId="0" applyFont="1" applyFill="1" applyBorder="1" applyProtection="1">
      <protection hidden="1"/>
    </xf>
    <xf numFmtId="0" fontId="2" fillId="0" borderId="26" xfId="0" applyFont="1" applyFill="1" applyBorder="1" applyProtection="1">
      <protection hidden="1"/>
    </xf>
    <xf numFmtId="0" fontId="2" fillId="0" borderId="28" xfId="0" applyFont="1" applyFill="1" applyBorder="1" applyProtection="1">
      <protection hidden="1"/>
    </xf>
    <xf numFmtId="0" fontId="2" fillId="0" borderId="30" xfId="0" applyFont="1" applyFill="1" applyBorder="1" applyProtection="1">
      <protection hidden="1"/>
    </xf>
    <xf numFmtId="0" fontId="2" fillId="0" borderId="31" xfId="0" applyFont="1" applyFill="1" applyBorder="1" applyProtection="1">
      <protection hidden="1"/>
    </xf>
    <xf numFmtId="0" fontId="9" fillId="0" borderId="24" xfId="0" applyFont="1" applyFill="1" applyBorder="1" applyAlignment="1" applyProtection="1">
      <alignment horizontal="left"/>
      <protection hidden="1"/>
    </xf>
    <xf numFmtId="0" fontId="9" fillId="0" borderId="25" xfId="0" applyFont="1" applyFill="1" applyBorder="1" applyProtection="1">
      <protection hidden="1"/>
    </xf>
    <xf numFmtId="0" fontId="9" fillId="0" borderId="25" xfId="0" applyFont="1" applyFill="1" applyBorder="1" applyAlignment="1" applyProtection="1">
      <alignment horizontal="left"/>
      <protection hidden="1"/>
    </xf>
    <xf numFmtId="0" fontId="9" fillId="0" borderId="26" xfId="0" applyFont="1" applyFill="1" applyBorder="1" applyProtection="1">
      <protection hidden="1"/>
    </xf>
    <xf numFmtId="0" fontId="9" fillId="0" borderId="27" xfId="0" applyFont="1" applyFill="1" applyBorder="1" applyAlignment="1" applyProtection="1">
      <alignment horizontal="left"/>
      <protection hidden="1"/>
    </xf>
    <xf numFmtId="0" fontId="9" fillId="0" borderId="0" xfId="0" applyFont="1" applyFill="1" applyBorder="1" applyProtection="1">
      <protection hidden="1"/>
    </xf>
    <xf numFmtId="0" fontId="9" fillId="0" borderId="0" xfId="0" applyFont="1" applyFill="1" applyBorder="1" applyAlignment="1" applyProtection="1">
      <alignment horizontal="center"/>
      <protection hidden="1"/>
    </xf>
    <xf numFmtId="0" fontId="9" fillId="0" borderId="0" xfId="0" applyFont="1" applyFill="1" applyBorder="1" applyAlignment="1" applyProtection="1">
      <alignment horizontal="left"/>
      <protection hidden="1"/>
    </xf>
    <xf numFmtId="0" fontId="9" fillId="0" borderId="28" xfId="0" applyFont="1" applyFill="1" applyBorder="1" applyProtection="1">
      <protection hidden="1"/>
    </xf>
    <xf numFmtId="0" fontId="9" fillId="0" borderId="29" xfId="0" applyFont="1" applyFill="1" applyBorder="1" applyAlignment="1" applyProtection="1">
      <alignment horizontal="left"/>
      <protection hidden="1"/>
    </xf>
    <xf numFmtId="0" fontId="9" fillId="0" borderId="30" xfId="0" applyFont="1" applyFill="1" applyBorder="1" applyProtection="1">
      <protection hidden="1"/>
    </xf>
    <xf numFmtId="0" fontId="9" fillId="0" borderId="30" xfId="0" applyFont="1" applyFill="1" applyBorder="1" applyAlignment="1" applyProtection="1">
      <alignment horizontal="left"/>
      <protection hidden="1"/>
    </xf>
    <xf numFmtId="0" fontId="9" fillId="0" borderId="31" xfId="0" applyFont="1" applyFill="1" applyBorder="1" applyProtection="1">
      <protection hidden="1"/>
    </xf>
    <xf numFmtId="3" fontId="9" fillId="0" borderId="0" xfId="0" applyNumberFormat="1" applyFont="1" applyBorder="1" applyAlignment="1" applyProtection="1">
      <alignment horizontal="left"/>
      <protection hidden="1"/>
    </xf>
    <xf numFmtId="3" fontId="9" fillId="0" borderId="24" xfId="0" applyNumberFormat="1" applyFont="1" applyBorder="1" applyAlignment="1" applyProtection="1">
      <alignment horizontal="left"/>
      <protection hidden="1"/>
    </xf>
    <xf numFmtId="3" fontId="9" fillId="0" borderId="25" xfId="0" applyNumberFormat="1" applyFont="1" applyBorder="1" applyAlignment="1" applyProtection="1">
      <alignment horizontal="left"/>
      <protection hidden="1"/>
    </xf>
    <xf numFmtId="0" fontId="9" fillId="0" borderId="26" xfId="0" applyFont="1" applyBorder="1" applyProtection="1">
      <protection hidden="1"/>
    </xf>
    <xf numFmtId="3" fontId="9" fillId="0" borderId="27" xfId="0" applyNumberFormat="1" applyFont="1" applyBorder="1" applyAlignment="1" applyProtection="1">
      <alignment horizontal="center"/>
      <protection hidden="1"/>
    </xf>
    <xf numFmtId="0" fontId="9" fillId="0" borderId="28" xfId="0" applyFont="1" applyBorder="1" applyProtection="1">
      <protection hidden="1"/>
    </xf>
    <xf numFmtId="3" fontId="9" fillId="0" borderId="29" xfId="0" applyNumberFormat="1" applyFont="1" applyBorder="1" applyAlignment="1" applyProtection="1">
      <alignment horizontal="left"/>
      <protection hidden="1"/>
    </xf>
    <xf numFmtId="3" fontId="9" fillId="0" borderId="30" xfId="0" applyNumberFormat="1" applyFont="1" applyBorder="1" applyAlignment="1" applyProtection="1">
      <alignment horizontal="left"/>
      <protection hidden="1"/>
    </xf>
    <xf numFmtId="0" fontId="9" fillId="0" borderId="31" xfId="0" applyFont="1" applyBorder="1" applyProtection="1">
      <protection hidden="1"/>
    </xf>
    <xf numFmtId="1" fontId="6" fillId="7" borderId="9" xfId="0" applyNumberFormat="1" applyFont="1" applyFill="1" applyBorder="1" applyAlignment="1" applyProtection="1">
      <alignment horizontal="center"/>
      <protection hidden="1"/>
    </xf>
    <xf numFmtId="168" fontId="6" fillId="7" borderId="9" xfId="0" applyNumberFormat="1" applyFont="1" applyFill="1" applyBorder="1" applyAlignment="1" applyProtection="1">
      <alignment horizontal="center"/>
      <protection hidden="1"/>
    </xf>
    <xf numFmtId="0" fontId="6" fillId="7" borderId="9" xfId="0" applyFont="1" applyFill="1" applyBorder="1" applyAlignment="1" applyProtection="1">
      <alignment horizontal="center"/>
      <protection hidden="1"/>
    </xf>
    <xf numFmtId="1" fontId="6" fillId="7" borderId="10" xfId="0" applyNumberFormat="1" applyFont="1" applyFill="1" applyBorder="1" applyAlignment="1" applyProtection="1">
      <alignment horizontal="center"/>
      <protection hidden="1"/>
    </xf>
    <xf numFmtId="168" fontId="6" fillId="7" borderId="10" xfId="0" applyNumberFormat="1" applyFont="1" applyFill="1" applyBorder="1" applyAlignment="1" applyProtection="1">
      <alignment horizontal="center"/>
      <protection hidden="1"/>
    </xf>
    <xf numFmtId="0" fontId="6" fillId="7" borderId="10" xfId="0" applyFont="1" applyFill="1" applyBorder="1" applyAlignment="1" applyProtection="1">
      <alignment horizontal="center"/>
      <protection hidden="1"/>
    </xf>
    <xf numFmtId="1" fontId="6" fillId="7" borderId="11" xfId="0" applyNumberFormat="1" applyFont="1" applyFill="1" applyBorder="1" applyAlignment="1" applyProtection="1">
      <alignment horizontal="center"/>
      <protection hidden="1"/>
    </xf>
    <xf numFmtId="168" fontId="6" fillId="7" borderId="11" xfId="0" applyNumberFormat="1" applyFont="1" applyFill="1" applyBorder="1" applyAlignment="1" applyProtection="1">
      <alignment horizontal="center"/>
      <protection hidden="1"/>
    </xf>
    <xf numFmtId="0" fontId="6" fillId="7" borderId="11" xfId="0" applyFont="1" applyFill="1" applyBorder="1" applyAlignment="1" applyProtection="1">
      <alignment horizontal="center"/>
      <protection hidden="1"/>
    </xf>
    <xf numFmtId="168" fontId="6" fillId="7" borderId="4" xfId="0" applyNumberFormat="1" applyFont="1" applyFill="1" applyBorder="1" applyAlignment="1" applyProtection="1">
      <alignment horizontal="center"/>
      <protection hidden="1"/>
    </xf>
    <xf numFmtId="0" fontId="6" fillId="7" borderId="5" xfId="0" applyFont="1" applyFill="1" applyBorder="1" applyAlignment="1" applyProtection="1">
      <alignment horizontal="center"/>
      <protection hidden="1"/>
    </xf>
    <xf numFmtId="168" fontId="6" fillId="0" borderId="24" xfId="0" applyNumberFormat="1" applyFont="1" applyFill="1" applyBorder="1" applyAlignment="1" applyProtection="1">
      <alignment horizontal="center"/>
      <protection hidden="1"/>
    </xf>
    <xf numFmtId="168" fontId="6" fillId="0" borderId="25" xfId="0" applyNumberFormat="1" applyFont="1" applyFill="1" applyBorder="1" applyAlignment="1" applyProtection="1">
      <alignment horizontal="center"/>
      <protection hidden="1"/>
    </xf>
    <xf numFmtId="0" fontId="6" fillId="0" borderId="25" xfId="0" applyFont="1" applyFill="1" applyBorder="1" applyAlignment="1" applyProtection="1">
      <alignment horizontal="center"/>
      <protection hidden="1"/>
    </xf>
    <xf numFmtId="168" fontId="6" fillId="0" borderId="27" xfId="0" applyNumberFormat="1" applyFont="1" applyFill="1" applyBorder="1" applyAlignment="1" applyProtection="1">
      <alignment horizontal="center"/>
      <protection hidden="1"/>
    </xf>
    <xf numFmtId="168" fontId="6" fillId="0" borderId="0" xfId="0" applyNumberFormat="1" applyFont="1" applyFill="1" applyBorder="1" applyAlignment="1" applyProtection="1">
      <alignment horizontal="center"/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168" fontId="6" fillId="0" borderId="29" xfId="0" applyNumberFormat="1" applyFont="1" applyFill="1" applyBorder="1" applyAlignment="1" applyProtection="1">
      <alignment horizontal="center"/>
      <protection hidden="1"/>
    </xf>
    <xf numFmtId="168" fontId="6" fillId="0" borderId="30" xfId="0" applyNumberFormat="1" applyFont="1" applyFill="1" applyBorder="1" applyAlignment="1" applyProtection="1">
      <alignment horizontal="center"/>
      <protection hidden="1"/>
    </xf>
    <xf numFmtId="0" fontId="6" fillId="0" borderId="30" xfId="0" applyFont="1" applyFill="1" applyBorder="1" applyAlignment="1" applyProtection="1">
      <alignment horizontal="center"/>
      <protection hidden="1"/>
    </xf>
    <xf numFmtId="0" fontId="2" fillId="0" borderId="25" xfId="0" applyFont="1" applyFill="1" applyBorder="1" applyAlignment="1" applyProtection="1">
      <alignment horizontal="center"/>
      <protection hidden="1"/>
    </xf>
    <xf numFmtId="0" fontId="2" fillId="0" borderId="30" xfId="0" applyFont="1" applyFill="1" applyBorder="1" applyAlignment="1" applyProtection="1">
      <alignment horizontal="center"/>
      <protection hidden="1"/>
    </xf>
    <xf numFmtId="0" fontId="4" fillId="0" borderId="32" xfId="0" applyFont="1" applyFill="1" applyBorder="1" applyAlignment="1" applyProtection="1">
      <alignment horizontal="center"/>
      <protection hidden="1"/>
    </xf>
    <xf numFmtId="0" fontId="4" fillId="0" borderId="33" xfId="0" applyFont="1" applyFill="1" applyBorder="1" applyAlignment="1" applyProtection="1">
      <alignment horizontal="center"/>
      <protection hidden="1"/>
    </xf>
    <xf numFmtId="0" fontId="6" fillId="7" borderId="0" xfId="0" applyFont="1" applyFill="1" applyAlignment="1" applyProtection="1">
      <alignment horizontal="left"/>
      <protection hidden="1"/>
    </xf>
    <xf numFmtId="49" fontId="6" fillId="7" borderId="0" xfId="0" applyNumberFormat="1" applyFont="1" applyFill="1" applyAlignment="1" applyProtection="1">
      <alignment horizontal="left"/>
      <protection hidden="1"/>
    </xf>
    <xf numFmtId="49" fontId="6" fillId="7" borderId="0" xfId="0" applyNumberFormat="1" applyFont="1" applyFill="1" applyBorder="1" applyAlignment="1" applyProtection="1">
      <alignment horizontal="center"/>
      <protection hidden="1"/>
    </xf>
    <xf numFmtId="1" fontId="6" fillId="7" borderId="0" xfId="0" applyNumberFormat="1" applyFont="1" applyFill="1" applyAlignment="1" applyProtection="1">
      <alignment horizontal="left"/>
      <protection hidden="1"/>
    </xf>
    <xf numFmtId="3" fontId="6" fillId="7" borderId="0" xfId="0" applyNumberFormat="1" applyFont="1" applyFill="1" applyBorder="1" applyAlignment="1" applyProtection="1">
      <alignment horizontal="left"/>
      <protection hidden="1"/>
    </xf>
    <xf numFmtId="1" fontId="6" fillId="7" borderId="0" xfId="0" applyNumberFormat="1" applyFont="1" applyFill="1" applyBorder="1" applyAlignment="1" applyProtection="1">
      <alignment horizontal="left"/>
      <protection hidden="1"/>
    </xf>
    <xf numFmtId="0" fontId="2" fillId="8" borderId="2" xfId="0" applyFont="1" applyFill="1" applyBorder="1" applyAlignment="1" applyProtection="1">
      <alignment horizontal="left"/>
      <protection hidden="1"/>
    </xf>
    <xf numFmtId="3" fontId="2" fillId="8" borderId="7" xfId="0" applyNumberFormat="1" applyFont="1" applyFill="1" applyBorder="1" applyAlignment="1" applyProtection="1">
      <alignment horizontal="left"/>
      <protection hidden="1"/>
    </xf>
    <xf numFmtId="195" fontId="6" fillId="7" borderId="0" xfId="0" applyNumberFormat="1" applyFont="1" applyFill="1" applyBorder="1" applyAlignment="1" applyProtection="1">
      <alignment horizontal="center"/>
      <protection hidden="1"/>
    </xf>
    <xf numFmtId="0" fontId="6" fillId="7" borderId="0" xfId="0" applyFont="1" applyFill="1" applyBorder="1" applyAlignment="1" applyProtection="1">
      <alignment horizontal="left"/>
      <protection hidden="1"/>
    </xf>
    <xf numFmtId="168" fontId="6" fillId="7" borderId="0" xfId="0" applyNumberFormat="1" applyFont="1" applyFill="1" applyBorder="1" applyAlignment="1" applyProtection="1">
      <alignment horizontal="left"/>
      <protection hidden="1"/>
    </xf>
    <xf numFmtId="0" fontId="6" fillId="7" borderId="0" xfId="0" applyNumberFormat="1" applyFont="1" applyFill="1" applyBorder="1" applyAlignment="1" applyProtection="1">
      <alignment horizontal="left"/>
      <protection hidden="1"/>
    </xf>
    <xf numFmtId="166" fontId="6" fillId="7" borderId="0" xfId="0" applyNumberFormat="1" applyFont="1" applyFill="1" applyBorder="1" applyAlignment="1" applyProtection="1">
      <alignment horizontal="left"/>
      <protection hidden="1"/>
    </xf>
    <xf numFmtId="189" fontId="6" fillId="7" borderId="0" xfId="0" applyNumberFormat="1" applyFont="1" applyFill="1" applyBorder="1" applyAlignment="1" applyProtection="1">
      <alignment horizontal="left"/>
      <protection hidden="1"/>
    </xf>
    <xf numFmtId="0" fontId="6" fillId="7" borderId="0" xfId="0" applyFont="1" applyFill="1" applyBorder="1" applyProtection="1">
      <protection hidden="1"/>
    </xf>
    <xf numFmtId="196" fontId="6" fillId="7" borderId="0" xfId="0" applyNumberFormat="1" applyFont="1" applyFill="1" applyBorder="1" applyAlignment="1" applyProtection="1">
      <alignment horizontal="left"/>
      <protection hidden="1"/>
    </xf>
    <xf numFmtId="1" fontId="6" fillId="7" borderId="9" xfId="0" applyNumberFormat="1" applyFont="1" applyFill="1" applyBorder="1" applyAlignment="1" applyProtection="1">
      <alignment horizontal="left"/>
      <protection hidden="1"/>
    </xf>
    <xf numFmtId="1" fontId="6" fillId="7" borderId="10" xfId="0" applyNumberFormat="1" applyFont="1" applyFill="1" applyBorder="1" applyAlignment="1" applyProtection="1">
      <alignment horizontal="left"/>
      <protection hidden="1"/>
    </xf>
    <xf numFmtId="0" fontId="6" fillId="7" borderId="4" xfId="0" applyFont="1" applyFill="1" applyBorder="1" applyAlignment="1" applyProtection="1">
      <alignment horizontal="center"/>
      <protection hidden="1"/>
    </xf>
    <xf numFmtId="0" fontId="6" fillId="0" borderId="24" xfId="0" applyFont="1" applyFill="1" applyBorder="1" applyAlignment="1" applyProtection="1">
      <alignment horizontal="center"/>
      <protection hidden="1"/>
    </xf>
    <xf numFmtId="0" fontId="6" fillId="0" borderId="26" xfId="0" applyFont="1" applyFill="1" applyBorder="1" applyAlignment="1" applyProtection="1">
      <alignment horizontal="center"/>
      <protection hidden="1"/>
    </xf>
    <xf numFmtId="0" fontId="6" fillId="0" borderId="27" xfId="0" applyFont="1" applyFill="1" applyBorder="1" applyAlignment="1" applyProtection="1">
      <alignment horizontal="center"/>
      <protection hidden="1"/>
    </xf>
    <xf numFmtId="0" fontId="6" fillId="0" borderId="28" xfId="0" applyFont="1" applyFill="1" applyBorder="1" applyAlignment="1" applyProtection="1">
      <alignment horizontal="center"/>
      <protection hidden="1"/>
    </xf>
    <xf numFmtId="0" fontId="6" fillId="0" borderId="29" xfId="0" applyFont="1" applyFill="1" applyBorder="1" applyAlignment="1" applyProtection="1">
      <alignment horizontal="center"/>
      <protection hidden="1"/>
    </xf>
    <xf numFmtId="0" fontId="6" fillId="0" borderId="31" xfId="0" applyFont="1" applyFill="1" applyBorder="1" applyAlignment="1" applyProtection="1">
      <alignment horizontal="center"/>
      <protection hidden="1"/>
    </xf>
    <xf numFmtId="0" fontId="6" fillId="7" borderId="10" xfId="0" applyFont="1" applyFill="1" applyBorder="1" applyProtection="1">
      <protection hidden="1"/>
    </xf>
    <xf numFmtId="0" fontId="6" fillId="7" borderId="11" xfId="0" applyFont="1" applyFill="1" applyBorder="1" applyProtection="1">
      <protection hidden="1"/>
    </xf>
    <xf numFmtId="1" fontId="6" fillId="7" borderId="11" xfId="0" applyNumberFormat="1" applyFont="1" applyFill="1" applyBorder="1" applyAlignment="1" applyProtection="1">
      <alignment horizontal="left"/>
      <protection hidden="1"/>
    </xf>
  </cellXfs>
  <cellStyles count="3">
    <cellStyle name="Normal" xfId="0" builtinId="0"/>
    <cellStyle name="Normal_Book2" xfId="1"/>
    <cellStyle name="Normal_JUNK" xfId="2"/>
  </cellStyles>
  <dxfs count="2534"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10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bottom style="dashed">
          <color indexed="64"/>
        </bottom>
      </border>
    </dxf>
    <dxf>
      <border>
        <left/>
        <bottom style="dashed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10"/>
      </font>
      <border>
        <left/>
        <right/>
        <top/>
        <bottom/>
      </border>
    </dxf>
    <dxf>
      <border>
        <left/>
        <right/>
        <top/>
        <bottom/>
      </border>
    </dxf>
    <dxf>
      <border>
        <left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bottom style="dashed">
          <color indexed="64"/>
        </bottom>
      </border>
    </dxf>
    <dxf>
      <border>
        <left/>
        <bottom style="dashed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bottom style="dashed">
          <color indexed="64"/>
        </bottom>
      </border>
    </dxf>
    <dxf>
      <border>
        <left/>
        <bottom style="dashed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bottom style="dashed">
          <color indexed="64"/>
        </bottom>
      </border>
    </dxf>
    <dxf>
      <border>
        <left/>
        <bottom style="dashed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bottom style="dashed">
          <color indexed="64"/>
        </bottom>
      </border>
    </dxf>
    <dxf>
      <border>
        <left/>
        <bottom style="dashed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bottom style="dashed">
          <color indexed="64"/>
        </bottom>
      </border>
    </dxf>
    <dxf>
      <border>
        <left/>
        <bottom style="dashed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bottom style="dashed">
          <color indexed="64"/>
        </bottom>
      </border>
    </dxf>
    <dxf>
      <border>
        <left/>
        <bottom style="dashed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bottom style="dashed">
          <color indexed="64"/>
        </bottom>
      </border>
    </dxf>
    <dxf>
      <border>
        <left/>
        <bottom style="dashed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bottom style="dashed">
          <color indexed="64"/>
        </bottom>
      </border>
    </dxf>
    <dxf>
      <border>
        <left/>
        <bottom style="dashed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bottom style="dashed">
          <color indexed="64"/>
        </bottom>
      </border>
    </dxf>
    <dxf>
      <border>
        <left/>
        <bottom style="dashed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bottom style="dashed">
          <color indexed="64"/>
        </bottom>
      </border>
    </dxf>
    <dxf>
      <border>
        <left/>
        <bottom style="dashed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bottom style="dashed">
          <color indexed="64"/>
        </bottom>
      </border>
    </dxf>
    <dxf>
      <border>
        <left/>
        <bottom style="dashed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bottom style="dashed">
          <color indexed="64"/>
        </bottom>
      </border>
    </dxf>
    <dxf>
      <border>
        <left/>
        <bottom style="dashed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bottom style="dashed">
          <color indexed="64"/>
        </bottom>
      </border>
    </dxf>
    <dxf>
      <border>
        <left/>
        <bottom style="dashed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bottom style="dashed">
          <color indexed="64"/>
        </bottom>
      </border>
    </dxf>
    <dxf>
      <border>
        <left/>
        <bottom style="dashed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bottom style="dashed">
          <color indexed="64"/>
        </bottom>
      </border>
    </dxf>
    <dxf>
      <border>
        <left/>
        <bottom style="dashed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bottom style="dashed">
          <color indexed="64"/>
        </bottom>
      </border>
    </dxf>
    <dxf>
      <border>
        <left/>
        <bottom style="dashed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bottom style="dashed">
          <color indexed="64"/>
        </bottom>
      </border>
    </dxf>
    <dxf>
      <border>
        <left/>
        <bottom style="dashed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bottom style="dashed">
          <color indexed="64"/>
        </bottom>
      </border>
    </dxf>
    <dxf>
      <border>
        <left/>
        <bottom style="dashed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bottom style="dashed">
          <color indexed="64"/>
        </bottom>
      </border>
    </dxf>
    <dxf>
      <border>
        <left/>
        <bottom style="dashed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bottom style="dashed">
          <color indexed="64"/>
        </bottom>
      </border>
    </dxf>
    <dxf>
      <border>
        <left/>
        <bottom style="dashed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bottom style="dashed">
          <color indexed="64"/>
        </bottom>
      </border>
    </dxf>
    <dxf>
      <border>
        <left/>
        <bottom style="dashed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bottom style="dashed">
          <color indexed="64"/>
        </bottom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right style="thin">
          <color indexed="64"/>
        </right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/>
        <bottom style="dashed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 style="thin">
          <color indexed="64"/>
        </bottom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 style="dashed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dashed">
          <color indexed="64"/>
        </left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 style="dashed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 style="dashed">
          <color indexed="64"/>
        </top>
        <bottom/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 style="thin">
          <color indexed="64"/>
        </bottom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 style="dashed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dashed">
          <color indexed="64"/>
        </left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 style="dashed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 style="dashed">
          <color indexed="64"/>
        </top>
        <bottom/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 style="thin">
          <color indexed="64"/>
        </bottom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 style="dashed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dashed">
          <color indexed="64"/>
        </left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 style="dashed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 style="dashed">
          <color indexed="64"/>
        </top>
        <bottom/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 style="thin">
          <color indexed="64"/>
        </bottom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 style="dashed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dashed">
          <color indexed="64"/>
        </left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 style="dashed">
          <color indexed="64"/>
        </top>
        <bottom/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 style="thin">
          <color indexed="64"/>
        </bottom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 style="dashed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dashed">
          <color indexed="64"/>
        </left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 style="dashed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 style="dashed">
          <color indexed="64"/>
        </top>
        <bottom/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 style="dashed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 style="thin">
          <color indexed="64"/>
        </bottom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 style="dashed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dashed">
          <color indexed="64"/>
        </left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 style="dashed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 style="dashed">
          <color indexed="64"/>
        </top>
        <bottom/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 style="thin">
          <color indexed="64"/>
        </bottom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 style="dashed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dashed">
          <color indexed="64"/>
        </left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 style="dashed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 style="dashed">
          <color indexed="64"/>
        </top>
        <bottom/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 style="thin">
          <color indexed="64"/>
        </bottom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 style="dashed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dashed">
          <color indexed="64"/>
        </left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 style="dashed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 style="dashed">
          <color indexed="64"/>
        </top>
        <bottom/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 style="thin">
          <color indexed="64"/>
        </bottom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 style="dashed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dashed">
          <color indexed="64"/>
        </left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 style="dashed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 style="dashed">
          <color indexed="64"/>
        </top>
        <bottom/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 style="thin">
          <color indexed="64"/>
        </bottom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 style="dashed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dashed">
          <color indexed="64"/>
        </left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 style="dashed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 style="dashed">
          <color indexed="64"/>
        </top>
        <bottom/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 style="thin">
          <color indexed="64"/>
        </bottom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 style="dashed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dashed">
          <color indexed="64"/>
        </left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 style="dashed">
          <color indexed="64"/>
        </top>
        <bottom/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 style="dashed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 style="thin">
          <color indexed="64"/>
        </bottom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 style="dashed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 style="dashed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dashed">
          <color indexed="64"/>
        </left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 style="dashed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 style="dashed">
          <color indexed="64"/>
        </top>
        <bottom/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 style="thin">
          <color indexed="64"/>
        </bottom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dashed">
          <color indexed="64"/>
        </left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 style="dashed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 style="dashed">
          <color indexed="64"/>
        </top>
        <bottom/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 style="dashed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 style="thin">
          <color indexed="64"/>
        </bottom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 style="dashed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dashed">
          <color indexed="64"/>
        </left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 style="dashed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 style="dashed">
          <color indexed="64"/>
        </top>
        <bottom/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 style="thin">
          <color indexed="64"/>
        </bottom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dashed">
          <color indexed="64"/>
        </left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 style="dashed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 style="dashed">
          <color indexed="64"/>
        </top>
        <bottom/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 style="thin">
          <color indexed="64"/>
        </bottom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 style="dashed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dashed">
          <color indexed="64"/>
        </left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 style="dashed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 style="dashed">
          <color indexed="64"/>
        </top>
        <bottom/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 style="dashed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 style="thin">
          <color indexed="64"/>
        </bottom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 style="dashed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dashed">
          <color indexed="64"/>
        </left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 style="dashed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 style="dashed">
          <color indexed="64"/>
        </top>
        <bottom/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 style="thin">
          <color indexed="64"/>
        </bottom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dashed">
          <color indexed="64"/>
        </left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 style="dashed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 style="dashed">
          <color indexed="64"/>
        </top>
        <bottom/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 style="dashed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 style="thin">
          <color indexed="64"/>
        </bottom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dashed">
          <color indexed="64"/>
        </left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 style="dashed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 style="dashed">
          <color indexed="64"/>
        </top>
        <bottom/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 style="dashed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 style="thin">
          <color indexed="64"/>
        </bottom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 style="dashed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dashed">
          <color indexed="64"/>
        </left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 style="dashed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 style="dashed">
          <color indexed="64"/>
        </top>
        <bottom/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 style="dashed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dashed">
          <color indexed="64"/>
        </left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 style="thin">
          <color indexed="64"/>
        </bottom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dashed">
          <color indexed="64"/>
        </left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 style="dashed">
          <color indexed="64"/>
        </top>
        <bottom/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top style="thin">
          <color indexed="64"/>
        </top>
      </border>
    </dxf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 style="dashed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 style="dashed">
          <color indexed="64"/>
        </top>
        <bottom/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bottom style="dashed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 style="dashed">
          <color indexed="64"/>
        </top>
        <bottom/>
      </border>
    </dxf>
    <dxf>
      <border>
        <left style="dashed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 style="dashed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 style="dashed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top style="thin">
          <color indexed="64"/>
        </top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 style="thin">
          <color indexed="64"/>
        </top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/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10"/>
      </font>
      <border>
        <left/>
        <right/>
        <top/>
        <bottom/>
      </border>
    </dxf>
    <dxf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</border>
    </dxf>
    <dxf>
      <border>
        <left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</dxf>
    <dxf>
      <border>
        <left/>
        <right/>
        <top/>
        <bottom/>
      </border>
    </dxf>
    <dxf>
      <font>
        <condense val="0"/>
        <extend val="0"/>
        <color indexed="22"/>
      </font>
      <border>
        <left/>
        <right/>
        <top/>
        <bottom/>
      </border>
    </dxf>
    <dxf>
      <font>
        <condense val="0"/>
        <extend val="0"/>
        <color indexed="22"/>
      </font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51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IA500"/>
  <sheetViews>
    <sheetView tabSelected="1" showOutlineSymbols="0" workbookViewId="0"/>
  </sheetViews>
  <sheetFormatPr defaultColWidth="0" defaultRowHeight="11.25" zeroHeight="1"/>
  <cols>
    <col min="1" max="2" width="2.7109375" style="62" customWidth="1"/>
    <col min="3" max="3" width="13.5703125" style="62" customWidth="1"/>
    <col min="4" max="5" width="2.7109375" style="62" customWidth="1"/>
    <col min="6" max="6" width="10.85546875" style="62" customWidth="1"/>
    <col min="7" max="7" width="30.7109375" style="62" customWidth="1"/>
    <col min="8" max="8" width="2.7109375" style="62" customWidth="1"/>
    <col min="9" max="9" width="27.7109375" style="62" customWidth="1"/>
    <col min="10" max="10" width="2.7109375" style="62" customWidth="1"/>
    <col min="11" max="11" width="3.5703125" style="62" customWidth="1"/>
    <col min="12" max="12" width="2.7109375" style="62" customWidth="1"/>
    <col min="13" max="13" width="5.28515625" style="62" customWidth="1"/>
    <col min="14" max="14" width="10.5703125" style="62" customWidth="1"/>
    <col min="15" max="16" width="2.7109375" style="62" customWidth="1"/>
    <col min="17" max="17" width="9" style="62" customWidth="1"/>
    <col min="18" max="18" width="2.7109375" style="62" customWidth="1"/>
    <col min="19" max="20" width="10.7109375" style="62" hidden="1" customWidth="1"/>
    <col min="21" max="23" width="10.7109375" style="63" hidden="1" customWidth="1"/>
    <col min="24" max="235" width="10.7109375" style="62" hidden="1" customWidth="1"/>
    <col min="236" max="16384" width="0" style="62" hidden="1"/>
  </cols>
  <sheetData>
    <row r="1" spans="1:64">
      <c r="A1" s="270"/>
      <c r="B1" s="270"/>
      <c r="C1" s="270"/>
      <c r="D1" s="270"/>
      <c r="E1" s="270"/>
      <c r="F1" s="270"/>
      <c r="G1" s="270" t="s">
        <v>959</v>
      </c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62">
        <v>0</v>
      </c>
    </row>
    <row r="2" spans="1:64">
      <c r="A2" s="270"/>
      <c r="B2" s="271" t="s">
        <v>0</v>
      </c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T2" s="62">
        <v>99</v>
      </c>
      <c r="BB2" s="62">
        <v>15</v>
      </c>
      <c r="BH2" s="62">
        <v>99</v>
      </c>
    </row>
    <row r="3" spans="1:64">
      <c r="A3" s="270"/>
      <c r="B3" s="271"/>
      <c r="C3" s="270"/>
      <c r="D3" s="270"/>
      <c r="E3" s="270"/>
      <c r="F3" s="313" t="s">
        <v>733</v>
      </c>
      <c r="G3" s="522">
        <v>2011</v>
      </c>
      <c r="H3" s="270"/>
      <c r="I3" s="270" t="s">
        <v>768</v>
      </c>
      <c r="J3" s="270"/>
      <c r="K3" s="270"/>
      <c r="L3" s="270"/>
      <c r="M3" s="270"/>
      <c r="N3" s="270"/>
      <c r="O3" s="270"/>
      <c r="P3" s="270"/>
      <c r="Q3" s="270"/>
      <c r="R3" s="270"/>
      <c r="AL3" s="62" t="s">
        <v>105</v>
      </c>
      <c r="AM3" s="319">
        <v>100</v>
      </c>
      <c r="AN3" s="62" t="s">
        <v>83</v>
      </c>
      <c r="AO3" s="62" t="s">
        <v>769</v>
      </c>
      <c r="AP3" s="62" t="s">
        <v>493</v>
      </c>
      <c r="AQ3" s="62" t="s">
        <v>770</v>
      </c>
      <c r="AR3" s="62" t="s">
        <v>673</v>
      </c>
      <c r="AS3" s="62" t="s">
        <v>769</v>
      </c>
      <c r="BB3" s="62">
        <v>20</v>
      </c>
      <c r="BD3" s="62">
        <v>0</v>
      </c>
      <c r="BF3" s="62" t="s">
        <v>58</v>
      </c>
      <c r="BG3" s="62" t="s">
        <v>592</v>
      </c>
      <c r="BI3" s="62" t="s">
        <v>383</v>
      </c>
      <c r="BJ3" s="62" t="s">
        <v>42</v>
      </c>
      <c r="BK3" s="62" t="s">
        <v>593</v>
      </c>
    </row>
    <row r="4" spans="1:64">
      <c r="A4" s="270"/>
      <c r="B4" s="270" t="s">
        <v>137</v>
      </c>
      <c r="C4" s="270"/>
      <c r="D4" s="270"/>
      <c r="E4" s="270"/>
      <c r="F4" s="270"/>
      <c r="G4" s="270"/>
      <c r="H4" s="270"/>
      <c r="I4" s="270"/>
      <c r="J4" s="270"/>
      <c r="K4" s="270"/>
      <c r="L4" s="270" t="s">
        <v>1</v>
      </c>
      <c r="M4" s="270"/>
      <c r="N4" s="270"/>
      <c r="O4" s="270"/>
      <c r="P4" s="270"/>
      <c r="Q4" s="270"/>
      <c r="R4" s="270"/>
      <c r="S4" s="62">
        <v>0</v>
      </c>
      <c r="X4" s="62" t="s">
        <v>2</v>
      </c>
      <c r="AB4" s="286"/>
      <c r="AL4" s="62" t="s">
        <v>105</v>
      </c>
      <c r="AM4" s="319">
        <v>100</v>
      </c>
      <c r="AN4" s="62" t="s">
        <v>83</v>
      </c>
      <c r="AO4" s="62" t="s">
        <v>769</v>
      </c>
      <c r="AP4" s="62" t="s">
        <v>493</v>
      </c>
      <c r="AQ4" s="62" t="s">
        <v>770</v>
      </c>
      <c r="AR4" s="62" t="s">
        <v>674</v>
      </c>
      <c r="AS4" s="62" t="s">
        <v>769</v>
      </c>
      <c r="AV4" s="62">
        <v>60</v>
      </c>
      <c r="AW4" s="62">
        <v>60</v>
      </c>
      <c r="BB4" s="62">
        <v>25</v>
      </c>
      <c r="BG4" s="62" t="s">
        <v>58</v>
      </c>
      <c r="BH4" s="62" t="s">
        <v>557</v>
      </c>
      <c r="BI4" s="62" t="s">
        <v>562</v>
      </c>
      <c r="BJ4" s="62" t="s">
        <v>58</v>
      </c>
      <c r="BK4" s="62" t="s">
        <v>58</v>
      </c>
    </row>
    <row r="5" spans="1:64">
      <c r="A5" s="270"/>
      <c r="B5" s="300"/>
      <c r="C5" s="301"/>
      <c r="D5" s="301"/>
      <c r="E5" s="301"/>
      <c r="F5" s="301"/>
      <c r="G5" s="301"/>
      <c r="H5" s="301"/>
      <c r="I5" s="301"/>
      <c r="J5" s="307"/>
      <c r="K5" s="270"/>
      <c r="L5" s="306"/>
      <c r="M5" s="301"/>
      <c r="N5" s="301"/>
      <c r="O5" s="307"/>
      <c r="P5" s="270"/>
      <c r="Q5" s="270"/>
      <c r="R5" s="270"/>
      <c r="W5" s="320"/>
      <c r="X5" s="8"/>
      <c r="Y5" s="321"/>
      <c r="AA5" s="62" t="s">
        <v>5</v>
      </c>
      <c r="AC5" s="62" t="s">
        <v>502</v>
      </c>
      <c r="AL5" s="62" t="s">
        <v>105</v>
      </c>
      <c r="AM5" s="319">
        <v>100</v>
      </c>
      <c r="AN5" s="62" t="s">
        <v>83</v>
      </c>
      <c r="AO5" s="62" t="s">
        <v>769</v>
      </c>
      <c r="AP5" s="62" t="s">
        <v>493</v>
      </c>
      <c r="AQ5" s="62" t="s">
        <v>770</v>
      </c>
      <c r="AR5" s="62" t="s">
        <v>675</v>
      </c>
      <c r="AS5" s="62" t="s">
        <v>769</v>
      </c>
      <c r="AV5" s="62">
        <v>60.000000999999997</v>
      </c>
      <c r="AW5" s="62">
        <v>70</v>
      </c>
      <c r="BB5" s="62">
        <v>30</v>
      </c>
      <c r="BI5" s="62" t="s">
        <v>58</v>
      </c>
    </row>
    <row r="6" spans="1:64">
      <c r="A6" s="270"/>
      <c r="B6" s="302"/>
      <c r="C6" s="270" t="s">
        <v>128</v>
      </c>
      <c r="D6" s="270"/>
      <c r="E6" s="303"/>
      <c r="F6" s="303"/>
      <c r="G6" s="523" t="s">
        <v>597</v>
      </c>
      <c r="H6" s="303"/>
      <c r="I6" s="303" t="s">
        <v>105</v>
      </c>
      <c r="J6" s="308"/>
      <c r="K6" s="270"/>
      <c r="L6" s="302"/>
      <c r="M6" s="309" t="s">
        <v>24</v>
      </c>
      <c r="N6" s="524" t="s">
        <v>42</v>
      </c>
      <c r="O6" s="308"/>
      <c r="P6" s="270"/>
      <c r="Q6" s="270" t="s">
        <v>105</v>
      </c>
      <c r="R6" s="270"/>
      <c r="T6" s="2" t="s">
        <v>128</v>
      </c>
      <c r="U6" s="322" t="s">
        <v>597</v>
      </c>
      <c r="W6" s="39"/>
      <c r="X6" s="2" t="s">
        <v>3</v>
      </c>
      <c r="Y6" s="323">
        <v>0</v>
      </c>
      <c r="Z6" s="62" t="s">
        <v>24</v>
      </c>
      <c r="AA6" s="62">
        <v>1</v>
      </c>
      <c r="AB6" s="62" t="b">
        <v>1</v>
      </c>
      <c r="AC6" s="62" t="s">
        <v>503</v>
      </c>
      <c r="AE6" s="62" t="s">
        <v>128</v>
      </c>
      <c r="AF6" s="62">
        <v>0</v>
      </c>
      <c r="AI6" s="62">
        <v>0</v>
      </c>
      <c r="AL6" s="62" t="s">
        <v>105</v>
      </c>
      <c r="AM6" s="319">
        <v>100</v>
      </c>
      <c r="AN6" s="62" t="s">
        <v>83</v>
      </c>
      <c r="AO6" s="62" t="s">
        <v>769</v>
      </c>
      <c r="AP6" s="62" t="s">
        <v>493</v>
      </c>
      <c r="AQ6" s="62" t="s">
        <v>770</v>
      </c>
      <c r="AR6" s="62" t="s">
        <v>676</v>
      </c>
      <c r="AS6" s="62" t="s">
        <v>769</v>
      </c>
      <c r="AV6" s="62">
        <v>70.000000999999997</v>
      </c>
      <c r="AW6" s="62">
        <v>80</v>
      </c>
      <c r="BB6" s="62">
        <v>35</v>
      </c>
      <c r="BD6" s="62" t="s">
        <v>3</v>
      </c>
      <c r="BE6" s="62">
        <v>0</v>
      </c>
      <c r="BF6" s="62">
        <v>0</v>
      </c>
      <c r="BG6" s="62">
        <v>0</v>
      </c>
      <c r="BH6" s="62">
        <v>0</v>
      </c>
      <c r="BI6" s="62">
        <v>0</v>
      </c>
      <c r="BJ6" s="62">
        <v>0</v>
      </c>
      <c r="BK6" s="62" t="s">
        <v>105</v>
      </c>
      <c r="BL6" s="62">
        <v>0</v>
      </c>
    </row>
    <row r="7" spans="1:64">
      <c r="A7" s="270"/>
      <c r="B7" s="302"/>
      <c r="C7" s="270" t="s">
        <v>129</v>
      </c>
      <c r="D7" s="270"/>
      <c r="E7" s="303"/>
      <c r="F7" s="303"/>
      <c r="G7" s="523" t="s">
        <v>138</v>
      </c>
      <c r="H7" s="303"/>
      <c r="I7" s="303" t="s">
        <v>105</v>
      </c>
      <c r="J7" s="308"/>
      <c r="K7" s="270"/>
      <c r="L7" s="302"/>
      <c r="M7" s="309" t="s">
        <v>25</v>
      </c>
      <c r="N7" s="524" t="s">
        <v>42</v>
      </c>
      <c r="O7" s="308"/>
      <c r="P7" s="270"/>
      <c r="Q7" s="270" t="s">
        <v>105</v>
      </c>
      <c r="R7" s="270"/>
      <c r="T7" s="2" t="s">
        <v>129</v>
      </c>
      <c r="U7" s="322" t="s">
        <v>138</v>
      </c>
      <c r="W7" s="39"/>
      <c r="X7" s="2" t="s">
        <v>4</v>
      </c>
      <c r="Y7" s="323">
        <v>0</v>
      </c>
      <c r="Z7" s="62" t="s">
        <v>25</v>
      </c>
      <c r="AA7" s="62">
        <v>1</v>
      </c>
      <c r="AB7" s="62" t="b">
        <v>1</v>
      </c>
      <c r="AE7" s="62" t="s">
        <v>129</v>
      </c>
      <c r="AL7" s="62" t="s">
        <v>105</v>
      </c>
      <c r="AM7" s="319">
        <v>100</v>
      </c>
      <c r="AN7" s="62" t="s">
        <v>83</v>
      </c>
      <c r="AO7" s="62" t="s">
        <v>769</v>
      </c>
      <c r="AP7" s="62" t="s">
        <v>493</v>
      </c>
      <c r="AQ7" s="62" t="s">
        <v>770</v>
      </c>
      <c r="AR7" s="62" t="s">
        <v>677</v>
      </c>
      <c r="AS7" s="62" t="s">
        <v>769</v>
      </c>
      <c r="AV7" s="62">
        <v>80.000000999999997</v>
      </c>
      <c r="AW7" s="62">
        <v>90</v>
      </c>
      <c r="BB7" s="62">
        <v>40</v>
      </c>
      <c r="BD7" s="62" t="s">
        <v>4</v>
      </c>
      <c r="BE7" s="62">
        <v>0</v>
      </c>
      <c r="BF7" s="62">
        <v>0</v>
      </c>
      <c r="BG7" s="62">
        <v>0</v>
      </c>
      <c r="BH7" s="62">
        <v>0</v>
      </c>
      <c r="BI7" s="62">
        <v>0</v>
      </c>
      <c r="BJ7" s="62">
        <v>0</v>
      </c>
      <c r="BK7" s="62" t="s">
        <v>105</v>
      </c>
      <c r="BL7" s="62">
        <v>0</v>
      </c>
    </row>
    <row r="8" spans="1:64">
      <c r="A8" s="270"/>
      <c r="B8" s="302"/>
      <c r="C8" s="270" t="s">
        <v>130</v>
      </c>
      <c r="D8" s="270"/>
      <c r="E8" s="303"/>
      <c r="F8" s="303"/>
      <c r="G8" s="525">
        <v>4</v>
      </c>
      <c r="H8" s="303"/>
      <c r="I8" s="303" t="s">
        <v>105</v>
      </c>
      <c r="J8" s="308"/>
      <c r="K8" s="270"/>
      <c r="L8" s="302"/>
      <c r="M8" s="309" t="s">
        <v>26</v>
      </c>
      <c r="N8" s="524" t="s">
        <v>593</v>
      </c>
      <c r="O8" s="308"/>
      <c r="P8" s="270"/>
      <c r="Q8" s="270" t="s">
        <v>105</v>
      </c>
      <c r="R8" s="270"/>
      <c r="T8" s="2" t="s">
        <v>130</v>
      </c>
      <c r="U8" s="72">
        <v>4</v>
      </c>
      <c r="V8" s="173"/>
      <c r="W8" s="39"/>
      <c r="X8" s="2" t="s">
        <v>6</v>
      </c>
      <c r="Y8" s="323">
        <v>0</v>
      </c>
      <c r="Z8" s="62" t="s">
        <v>26</v>
      </c>
      <c r="AA8" s="62">
        <v>1</v>
      </c>
      <c r="AB8" s="62" t="b">
        <v>1</v>
      </c>
      <c r="AC8" s="62">
        <v>60</v>
      </c>
      <c r="AE8" s="62" t="s">
        <v>130</v>
      </c>
      <c r="AF8" s="62">
        <v>0</v>
      </c>
      <c r="AL8" s="62" t="s">
        <v>105</v>
      </c>
      <c r="AM8" s="319">
        <v>100</v>
      </c>
      <c r="AN8" s="62" t="s">
        <v>83</v>
      </c>
      <c r="AO8" s="62" t="s">
        <v>769</v>
      </c>
      <c r="AP8" s="62" t="s">
        <v>493</v>
      </c>
      <c r="AQ8" s="62" t="s">
        <v>770</v>
      </c>
      <c r="AR8" s="62" t="s">
        <v>672</v>
      </c>
      <c r="AS8" s="62" t="s">
        <v>769</v>
      </c>
      <c r="AV8" s="62">
        <v>90.000000999999997</v>
      </c>
      <c r="AW8" s="62">
        <v>100</v>
      </c>
      <c r="BB8" s="62">
        <v>45</v>
      </c>
      <c r="BD8" s="62" t="s">
        <v>6</v>
      </c>
      <c r="BE8" s="62">
        <v>0</v>
      </c>
      <c r="BF8" s="62">
        <v>0</v>
      </c>
      <c r="BG8" s="62">
        <v>0</v>
      </c>
      <c r="BH8" s="62">
        <v>0</v>
      </c>
      <c r="BI8" s="62">
        <v>0</v>
      </c>
      <c r="BJ8" s="62" t="s">
        <v>105</v>
      </c>
      <c r="BK8" s="62">
        <v>0</v>
      </c>
      <c r="BL8" s="62">
        <v>0</v>
      </c>
    </row>
    <row r="9" spans="1:64">
      <c r="A9" s="270"/>
      <c r="B9" s="302"/>
      <c r="C9" s="270" t="s">
        <v>131</v>
      </c>
      <c r="D9" s="270"/>
      <c r="E9" s="303"/>
      <c r="F9" s="303"/>
      <c r="G9" s="522">
        <v>480</v>
      </c>
      <c r="H9" s="303"/>
      <c r="I9" s="303" t="s">
        <v>105</v>
      </c>
      <c r="J9" s="308"/>
      <c r="K9" s="270"/>
      <c r="L9" s="302"/>
      <c r="M9" s="309" t="s">
        <v>27</v>
      </c>
      <c r="N9" s="524" t="s">
        <v>383</v>
      </c>
      <c r="O9" s="308"/>
      <c r="P9" s="270"/>
      <c r="Q9" s="270" t="s">
        <v>105</v>
      </c>
      <c r="R9" s="270"/>
      <c r="T9" s="2" t="s">
        <v>131</v>
      </c>
      <c r="U9" s="295">
        <v>480</v>
      </c>
      <c r="W9" s="39"/>
      <c r="X9" s="2" t="s">
        <v>7</v>
      </c>
      <c r="Y9" s="323">
        <v>0</v>
      </c>
      <c r="Z9" s="62" t="s">
        <v>27</v>
      </c>
      <c r="AA9" s="62">
        <v>1</v>
      </c>
      <c r="AB9" s="62" t="b">
        <v>1</v>
      </c>
      <c r="AC9" s="62">
        <v>70</v>
      </c>
      <c r="AE9" s="62" t="s">
        <v>131</v>
      </c>
      <c r="AF9" s="62">
        <v>0</v>
      </c>
      <c r="AL9" s="62" t="s">
        <v>105</v>
      </c>
      <c r="AM9" s="319">
        <v>100</v>
      </c>
      <c r="AN9" s="62" t="s">
        <v>83</v>
      </c>
      <c r="AO9" s="62" t="s">
        <v>769</v>
      </c>
      <c r="AP9" s="62" t="s">
        <v>493</v>
      </c>
      <c r="AQ9" s="62" t="s">
        <v>770</v>
      </c>
      <c r="AR9" s="62" t="s">
        <v>671</v>
      </c>
      <c r="AS9" s="62" t="s">
        <v>769</v>
      </c>
      <c r="AV9" s="62">
        <v>100.000001</v>
      </c>
      <c r="AW9" s="62">
        <v>110</v>
      </c>
      <c r="BB9" s="62">
        <v>50</v>
      </c>
      <c r="BD9" s="62" t="s">
        <v>7</v>
      </c>
      <c r="BE9" s="62">
        <v>0</v>
      </c>
      <c r="BF9" s="62">
        <v>0</v>
      </c>
      <c r="BG9" s="62">
        <v>0</v>
      </c>
      <c r="BH9" s="62">
        <v>1</v>
      </c>
      <c r="BI9" s="62">
        <v>0</v>
      </c>
      <c r="BJ9" s="62" t="s">
        <v>105</v>
      </c>
      <c r="BK9" s="62" t="s">
        <v>105</v>
      </c>
      <c r="BL9" s="62">
        <v>0</v>
      </c>
    </row>
    <row r="10" spans="1:64">
      <c r="A10" s="270"/>
      <c r="B10" s="302"/>
      <c r="C10" s="270" t="s">
        <v>132</v>
      </c>
      <c r="D10" s="270"/>
      <c r="E10" s="303"/>
      <c r="F10" s="303"/>
      <c r="G10" s="522">
        <v>277</v>
      </c>
      <c r="H10" s="303"/>
      <c r="I10" s="520" t="s">
        <v>957</v>
      </c>
      <c r="J10" s="308"/>
      <c r="K10" s="270"/>
      <c r="L10" s="302"/>
      <c r="M10" s="309" t="s">
        <v>105</v>
      </c>
      <c r="N10" s="524" t="s">
        <v>593</v>
      </c>
      <c r="O10" s="308"/>
      <c r="P10" s="270"/>
      <c r="Q10" s="270" t="s">
        <v>105</v>
      </c>
      <c r="R10" s="270"/>
      <c r="T10" s="2" t="s">
        <v>132</v>
      </c>
      <c r="U10" s="322">
        <v>277</v>
      </c>
      <c r="W10" s="39"/>
      <c r="X10" s="2" t="s">
        <v>8</v>
      </c>
      <c r="Y10" s="323">
        <v>0</v>
      </c>
      <c r="Z10" s="62" t="s">
        <v>28</v>
      </c>
      <c r="AA10" s="62">
        <v>0</v>
      </c>
      <c r="AB10" s="62" t="b">
        <v>1</v>
      </c>
      <c r="AC10" s="62">
        <v>80</v>
      </c>
      <c r="AE10" s="62" t="s">
        <v>132</v>
      </c>
      <c r="AF10" s="62">
        <v>0</v>
      </c>
      <c r="AL10" s="62" t="s">
        <v>105</v>
      </c>
      <c r="AM10" s="319">
        <v>100</v>
      </c>
      <c r="AN10" s="62" t="s">
        <v>83</v>
      </c>
      <c r="AO10" s="62" t="s">
        <v>769</v>
      </c>
      <c r="AP10" s="62" t="s">
        <v>493</v>
      </c>
      <c r="AQ10" s="62" t="s">
        <v>770</v>
      </c>
      <c r="AR10" s="62" t="s">
        <v>678</v>
      </c>
      <c r="AS10" s="62" t="s">
        <v>769</v>
      </c>
      <c r="AV10" s="62">
        <v>110.000001</v>
      </c>
      <c r="AW10" s="62">
        <v>125</v>
      </c>
      <c r="BB10" s="62">
        <v>60</v>
      </c>
      <c r="BD10" s="62" t="s">
        <v>8</v>
      </c>
      <c r="BE10" s="62">
        <v>0</v>
      </c>
      <c r="BF10" s="62">
        <v>0</v>
      </c>
      <c r="BG10" s="62">
        <v>0</v>
      </c>
      <c r="BH10" s="62">
        <v>1</v>
      </c>
      <c r="BI10" s="62">
        <v>0</v>
      </c>
      <c r="BJ10" s="62" t="s">
        <v>105</v>
      </c>
      <c r="BK10" s="62" t="s">
        <v>105</v>
      </c>
      <c r="BL10" s="62" t="s">
        <v>105</v>
      </c>
    </row>
    <row r="11" spans="1:64">
      <c r="A11" s="270"/>
      <c r="B11" s="302"/>
      <c r="C11" s="270" t="s">
        <v>114</v>
      </c>
      <c r="D11" s="270"/>
      <c r="E11" s="303"/>
      <c r="F11" s="303"/>
      <c r="G11" s="522" t="s">
        <v>199</v>
      </c>
      <c r="H11" s="303"/>
      <c r="I11" s="521" t="s">
        <v>958</v>
      </c>
      <c r="J11" s="308"/>
      <c r="K11" s="270"/>
      <c r="L11" s="302"/>
      <c r="M11" s="309" t="s">
        <v>105</v>
      </c>
      <c r="N11" s="524" t="s">
        <v>593</v>
      </c>
      <c r="O11" s="308"/>
      <c r="P11" s="270"/>
      <c r="Q11" s="270" t="s">
        <v>105</v>
      </c>
      <c r="R11" s="270"/>
      <c r="T11" s="2" t="s">
        <v>114</v>
      </c>
      <c r="U11" s="295" t="s">
        <v>199</v>
      </c>
      <c r="W11" s="39"/>
      <c r="X11" s="2" t="s">
        <v>9</v>
      </c>
      <c r="Y11" s="323">
        <v>0</v>
      </c>
      <c r="Z11" s="62" t="s">
        <v>29</v>
      </c>
      <c r="AA11" s="62">
        <v>0</v>
      </c>
      <c r="AB11" s="62" t="b">
        <v>1</v>
      </c>
      <c r="AC11" s="62">
        <v>90</v>
      </c>
      <c r="AE11" s="62" t="s">
        <v>114</v>
      </c>
      <c r="AF11" s="62">
        <v>0</v>
      </c>
      <c r="AL11" s="62" t="s">
        <v>105</v>
      </c>
      <c r="AM11" s="319">
        <v>100</v>
      </c>
      <c r="AN11" s="62" t="s">
        <v>83</v>
      </c>
      <c r="AO11" s="62" t="s">
        <v>769</v>
      </c>
      <c r="AP11" s="62" t="s">
        <v>493</v>
      </c>
      <c r="AQ11" s="62" t="s">
        <v>770</v>
      </c>
      <c r="AR11" s="62" t="s">
        <v>679</v>
      </c>
      <c r="AS11" s="62" t="s">
        <v>769</v>
      </c>
      <c r="AV11" s="62">
        <v>125.000001</v>
      </c>
      <c r="AW11" s="62">
        <v>150</v>
      </c>
      <c r="BB11" s="62">
        <v>70</v>
      </c>
      <c r="BD11" s="62" t="s">
        <v>9</v>
      </c>
      <c r="BE11" s="62">
        <v>0</v>
      </c>
      <c r="BF11" s="62">
        <v>0</v>
      </c>
      <c r="BG11" s="62">
        <v>0</v>
      </c>
      <c r="BH11" s="62">
        <v>1</v>
      </c>
      <c r="BI11" s="62">
        <v>0</v>
      </c>
      <c r="BJ11" s="62" t="s">
        <v>105</v>
      </c>
      <c r="BK11" s="62" t="s">
        <v>105</v>
      </c>
      <c r="BL11" s="62" t="s">
        <v>105</v>
      </c>
    </row>
    <row r="12" spans="1:64">
      <c r="A12" s="270"/>
      <c r="B12" s="302"/>
      <c r="C12" s="270" t="s">
        <v>105</v>
      </c>
      <c r="D12" s="270"/>
      <c r="E12" s="303"/>
      <c r="F12" s="303"/>
      <c r="G12" s="522" t="s">
        <v>215</v>
      </c>
      <c r="H12" s="303"/>
      <c r="I12" s="303" t="s">
        <v>105</v>
      </c>
      <c r="J12" s="308"/>
      <c r="K12" s="270"/>
      <c r="L12" s="302"/>
      <c r="M12" s="309" t="s">
        <v>105</v>
      </c>
      <c r="N12" s="524" t="s">
        <v>593</v>
      </c>
      <c r="O12" s="308"/>
      <c r="P12" s="270"/>
      <c r="Q12" s="270" t="s">
        <v>105</v>
      </c>
      <c r="R12" s="270"/>
      <c r="T12" s="2" t="s">
        <v>143</v>
      </c>
      <c r="U12" s="322" t="s">
        <v>215</v>
      </c>
      <c r="W12" s="39"/>
      <c r="X12" s="2" t="s">
        <v>10</v>
      </c>
      <c r="Y12" s="323">
        <v>0</v>
      </c>
      <c r="Z12" s="62" t="s">
        <v>30</v>
      </c>
      <c r="AA12" s="62">
        <v>0</v>
      </c>
      <c r="AB12" s="62" t="b">
        <v>1</v>
      </c>
      <c r="AC12" s="62">
        <v>100</v>
      </c>
      <c r="AE12" s="62" t="s">
        <v>119</v>
      </c>
      <c r="AF12" s="62">
        <v>0</v>
      </c>
      <c r="AL12" s="62" t="s">
        <v>105</v>
      </c>
      <c r="AM12" s="319">
        <v>100</v>
      </c>
      <c r="AN12" s="62" t="s">
        <v>83</v>
      </c>
      <c r="AO12" s="62" t="s">
        <v>769</v>
      </c>
      <c r="AP12" s="62" t="s">
        <v>493</v>
      </c>
      <c r="AQ12" s="62" t="s">
        <v>770</v>
      </c>
      <c r="AR12" s="62" t="s">
        <v>680</v>
      </c>
      <c r="AS12" s="62" t="s">
        <v>769</v>
      </c>
      <c r="AV12" s="62">
        <v>150.000001</v>
      </c>
      <c r="AW12" s="62">
        <v>175</v>
      </c>
      <c r="BB12" s="62">
        <v>80</v>
      </c>
      <c r="BD12" s="62" t="s">
        <v>10</v>
      </c>
      <c r="BE12" s="62">
        <v>0</v>
      </c>
      <c r="BF12" s="62">
        <v>0</v>
      </c>
      <c r="BG12" s="62">
        <v>0</v>
      </c>
      <c r="BH12" s="62">
        <v>1</v>
      </c>
      <c r="BI12" s="62">
        <v>0</v>
      </c>
      <c r="BJ12" s="62" t="s">
        <v>105</v>
      </c>
      <c r="BK12" s="62" t="s">
        <v>105</v>
      </c>
      <c r="BL12" s="62" t="s">
        <v>105</v>
      </c>
    </row>
    <row r="13" spans="1:64">
      <c r="A13" s="270"/>
      <c r="B13" s="302"/>
      <c r="C13" s="270" t="s">
        <v>118</v>
      </c>
      <c r="D13" s="270"/>
      <c r="E13" s="303"/>
      <c r="F13" s="303"/>
      <c r="G13" s="525" t="s">
        <v>215</v>
      </c>
      <c r="H13" s="303"/>
      <c r="I13" s="303" t="s">
        <v>105</v>
      </c>
      <c r="J13" s="308"/>
      <c r="K13" s="270"/>
      <c r="L13" s="302"/>
      <c r="M13" s="309" t="s">
        <v>105</v>
      </c>
      <c r="N13" s="524" t="s">
        <v>593</v>
      </c>
      <c r="O13" s="308"/>
      <c r="P13" s="270"/>
      <c r="Q13" s="270" t="s">
        <v>105</v>
      </c>
      <c r="R13" s="270"/>
      <c r="T13" s="2" t="s">
        <v>118</v>
      </c>
      <c r="U13" s="322" t="s">
        <v>215</v>
      </c>
      <c r="W13" s="39"/>
      <c r="X13" s="2" t="s">
        <v>11</v>
      </c>
      <c r="Y13" s="323">
        <v>0</v>
      </c>
      <c r="Z13" s="62" t="s">
        <v>31</v>
      </c>
      <c r="AA13" s="62">
        <v>0</v>
      </c>
      <c r="AB13" s="62" t="b">
        <v>1</v>
      </c>
      <c r="AC13" s="62">
        <v>110</v>
      </c>
      <c r="AE13" s="62" t="s">
        <v>139</v>
      </c>
      <c r="AF13" s="62">
        <v>0</v>
      </c>
      <c r="AL13" s="62" t="s">
        <v>105</v>
      </c>
      <c r="AM13" s="319">
        <v>100</v>
      </c>
      <c r="AN13" s="62" t="s">
        <v>83</v>
      </c>
      <c r="AO13" s="62" t="s">
        <v>769</v>
      </c>
      <c r="AP13" s="62" t="s">
        <v>493</v>
      </c>
      <c r="AQ13" s="62" t="s">
        <v>770</v>
      </c>
      <c r="AR13" s="62" t="s">
        <v>681</v>
      </c>
      <c r="AS13" s="62" t="s">
        <v>769</v>
      </c>
      <c r="AV13" s="62">
        <v>175.000001</v>
      </c>
      <c r="AW13" s="62">
        <v>200</v>
      </c>
      <c r="BB13" s="62">
        <v>90</v>
      </c>
      <c r="BD13" s="62" t="s">
        <v>11</v>
      </c>
      <c r="BE13" s="62">
        <v>0</v>
      </c>
      <c r="BF13" s="62">
        <v>0</v>
      </c>
      <c r="BG13" s="62">
        <v>0</v>
      </c>
      <c r="BH13" s="62">
        <v>1</v>
      </c>
      <c r="BI13" s="62">
        <v>0</v>
      </c>
      <c r="BJ13" s="62" t="s">
        <v>105</v>
      </c>
      <c r="BK13" s="62" t="s">
        <v>105</v>
      </c>
      <c r="BL13" s="62" t="s">
        <v>105</v>
      </c>
    </row>
    <row r="14" spans="1:64">
      <c r="A14" s="270"/>
      <c r="B14" s="302"/>
      <c r="C14" s="270" t="s">
        <v>133</v>
      </c>
      <c r="D14" s="270"/>
      <c r="E14" s="303"/>
      <c r="F14" s="303"/>
      <c r="G14" s="526">
        <v>60</v>
      </c>
      <c r="H14" s="303"/>
      <c r="I14" s="303" t="s">
        <v>105</v>
      </c>
      <c r="J14" s="308"/>
      <c r="K14" s="270"/>
      <c r="L14" s="302"/>
      <c r="M14" s="309" t="s">
        <v>105</v>
      </c>
      <c r="N14" s="524" t="s">
        <v>593</v>
      </c>
      <c r="O14" s="308"/>
      <c r="P14" s="270"/>
      <c r="Q14" s="270" t="s">
        <v>105</v>
      </c>
      <c r="R14" s="270"/>
      <c r="T14" s="2" t="s">
        <v>133</v>
      </c>
      <c r="U14" s="322">
        <v>60</v>
      </c>
      <c r="W14" s="39"/>
      <c r="X14" s="2" t="s">
        <v>12</v>
      </c>
      <c r="Y14" s="323">
        <v>0</v>
      </c>
      <c r="Z14" s="62" t="s">
        <v>32</v>
      </c>
      <c r="AA14" s="62">
        <v>0</v>
      </c>
      <c r="AB14" s="62" t="b">
        <v>1</v>
      </c>
      <c r="AC14" s="62">
        <v>125</v>
      </c>
      <c r="AE14" s="62" t="s">
        <v>133</v>
      </c>
      <c r="AF14" s="62">
        <v>0</v>
      </c>
      <c r="AL14" s="62" t="s">
        <v>105</v>
      </c>
      <c r="AM14" s="319">
        <v>100</v>
      </c>
      <c r="AN14" s="62" t="s">
        <v>83</v>
      </c>
      <c r="AO14" s="62" t="s">
        <v>769</v>
      </c>
      <c r="AP14" s="62" t="s">
        <v>493</v>
      </c>
      <c r="AQ14" s="62" t="s">
        <v>770</v>
      </c>
      <c r="AR14" s="62" t="s">
        <v>682</v>
      </c>
      <c r="AS14" s="62" t="s">
        <v>769</v>
      </c>
      <c r="AV14" s="62">
        <v>200.000001</v>
      </c>
      <c r="AW14" s="62">
        <v>225</v>
      </c>
      <c r="BB14" s="62">
        <v>100</v>
      </c>
      <c r="BD14" s="62" t="s">
        <v>12</v>
      </c>
      <c r="BE14" s="62">
        <v>0</v>
      </c>
      <c r="BF14" s="62">
        <v>0</v>
      </c>
      <c r="BG14" s="62">
        <v>0</v>
      </c>
      <c r="BH14" s="62">
        <v>1</v>
      </c>
      <c r="BI14" s="62">
        <v>0</v>
      </c>
      <c r="BJ14" s="62" t="s">
        <v>105</v>
      </c>
      <c r="BK14" s="62" t="s">
        <v>105</v>
      </c>
      <c r="BL14" s="62" t="s">
        <v>105</v>
      </c>
    </row>
    <row r="15" spans="1:64">
      <c r="A15" s="270"/>
      <c r="B15" s="302"/>
      <c r="C15" s="270" t="s">
        <v>134</v>
      </c>
      <c r="D15" s="270"/>
      <c r="E15" s="303"/>
      <c r="F15" s="303"/>
      <c r="G15" s="526">
        <v>0</v>
      </c>
      <c r="H15" s="303"/>
      <c r="I15" s="303" t="s">
        <v>105</v>
      </c>
      <c r="J15" s="308"/>
      <c r="K15" s="270"/>
      <c r="L15" s="302"/>
      <c r="M15" s="309" t="s">
        <v>105</v>
      </c>
      <c r="N15" s="524" t="s">
        <v>593</v>
      </c>
      <c r="O15" s="308"/>
      <c r="P15" s="270"/>
      <c r="Q15" s="270" t="s">
        <v>105</v>
      </c>
      <c r="R15" s="270"/>
      <c r="T15" s="2" t="s">
        <v>134</v>
      </c>
      <c r="U15" s="322">
        <v>0</v>
      </c>
      <c r="W15" s="39"/>
      <c r="X15" s="2" t="s">
        <v>14</v>
      </c>
      <c r="Y15" s="323">
        <v>0</v>
      </c>
      <c r="Z15" s="62" t="s">
        <v>33</v>
      </c>
      <c r="AA15" s="62">
        <v>0</v>
      </c>
      <c r="AB15" s="62" t="b">
        <v>1</v>
      </c>
      <c r="AC15" s="62">
        <v>150</v>
      </c>
      <c r="AE15" s="62" t="s">
        <v>134</v>
      </c>
      <c r="AF15" s="62">
        <v>0</v>
      </c>
      <c r="AL15" s="62" t="s">
        <v>105</v>
      </c>
      <c r="AM15" s="319">
        <v>100</v>
      </c>
      <c r="AN15" s="62" t="s">
        <v>83</v>
      </c>
      <c r="AO15" s="62" t="s">
        <v>769</v>
      </c>
      <c r="AP15" s="62" t="s">
        <v>493</v>
      </c>
      <c r="AQ15" s="62" t="s">
        <v>770</v>
      </c>
      <c r="AR15" s="62" t="s">
        <v>683</v>
      </c>
      <c r="AS15" s="62" t="s">
        <v>769</v>
      </c>
      <c r="AV15" s="62">
        <v>225.000001</v>
      </c>
      <c r="AW15" s="62">
        <v>250</v>
      </c>
      <c r="BB15" s="62">
        <v>110</v>
      </c>
      <c r="BD15" s="62" t="s">
        <v>14</v>
      </c>
      <c r="BE15" s="62">
        <v>0</v>
      </c>
      <c r="BF15" s="62">
        <v>0</v>
      </c>
      <c r="BG15" s="62">
        <v>0</v>
      </c>
      <c r="BH15" s="62">
        <v>1</v>
      </c>
      <c r="BI15" s="62">
        <v>0</v>
      </c>
      <c r="BJ15" s="62" t="s">
        <v>105</v>
      </c>
      <c r="BK15" s="62" t="s">
        <v>105</v>
      </c>
      <c r="BL15" s="62" t="s">
        <v>105</v>
      </c>
    </row>
    <row r="16" spans="1:64">
      <c r="A16" s="270"/>
      <c r="B16" s="302"/>
      <c r="C16" s="270" t="s">
        <v>105</v>
      </c>
      <c r="D16" s="270"/>
      <c r="E16" s="303"/>
      <c r="F16" s="303"/>
      <c r="G16" s="526">
        <v>0</v>
      </c>
      <c r="H16" s="303"/>
      <c r="I16" s="303" t="s">
        <v>105</v>
      </c>
      <c r="J16" s="308"/>
      <c r="K16" s="270"/>
      <c r="L16" s="302"/>
      <c r="M16" s="309" t="s">
        <v>105</v>
      </c>
      <c r="N16" s="524" t="s">
        <v>593</v>
      </c>
      <c r="O16" s="308"/>
      <c r="P16" s="270"/>
      <c r="Q16" s="270" t="s">
        <v>105</v>
      </c>
      <c r="R16" s="270"/>
      <c r="T16" s="2" t="s">
        <v>141</v>
      </c>
      <c r="U16" s="322">
        <v>0</v>
      </c>
      <c r="W16" s="39"/>
      <c r="X16" s="2" t="s">
        <v>15</v>
      </c>
      <c r="Y16" s="323">
        <v>0</v>
      </c>
      <c r="Z16" s="62" t="s">
        <v>34</v>
      </c>
      <c r="AA16" s="62">
        <v>0</v>
      </c>
      <c r="AB16" s="62" t="b">
        <v>1</v>
      </c>
      <c r="AC16" s="62">
        <v>175</v>
      </c>
      <c r="AE16" s="62" t="s">
        <v>141</v>
      </c>
      <c r="AF16" s="62">
        <v>0</v>
      </c>
      <c r="AL16" s="62" t="s">
        <v>105</v>
      </c>
      <c r="AM16" s="319">
        <v>100</v>
      </c>
      <c r="AN16" s="62" t="s">
        <v>83</v>
      </c>
      <c r="AO16" s="62" t="s">
        <v>769</v>
      </c>
      <c r="AP16" s="62" t="s">
        <v>493</v>
      </c>
      <c r="AQ16" s="62" t="s">
        <v>770</v>
      </c>
      <c r="AR16" s="62" t="s">
        <v>684</v>
      </c>
      <c r="AS16" s="62" t="s">
        <v>769</v>
      </c>
      <c r="AV16" s="62">
        <v>250.000001</v>
      </c>
      <c r="AW16" s="62">
        <v>300</v>
      </c>
      <c r="BB16" s="62">
        <v>125</v>
      </c>
      <c r="BD16" s="62" t="s">
        <v>15</v>
      </c>
      <c r="BE16" s="62">
        <v>0</v>
      </c>
      <c r="BF16" s="62">
        <v>0</v>
      </c>
      <c r="BG16" s="62">
        <v>0</v>
      </c>
      <c r="BH16" s="62">
        <v>1</v>
      </c>
      <c r="BI16" s="62">
        <v>0</v>
      </c>
      <c r="BJ16" s="62" t="s">
        <v>105</v>
      </c>
      <c r="BK16" s="62" t="s">
        <v>105</v>
      </c>
      <c r="BL16" s="62" t="s">
        <v>105</v>
      </c>
    </row>
    <row r="17" spans="1:64">
      <c r="A17" s="270"/>
      <c r="B17" s="302"/>
      <c r="C17" s="270" t="s">
        <v>136</v>
      </c>
      <c r="D17" s="270"/>
      <c r="E17" s="303"/>
      <c r="F17" s="303"/>
      <c r="G17" s="526">
        <v>0</v>
      </c>
      <c r="H17" s="303"/>
      <c r="I17" s="303" t="s">
        <v>105</v>
      </c>
      <c r="J17" s="308"/>
      <c r="K17" s="270"/>
      <c r="L17" s="302"/>
      <c r="M17" s="309" t="s">
        <v>105</v>
      </c>
      <c r="N17" s="524" t="s">
        <v>593</v>
      </c>
      <c r="O17" s="308"/>
      <c r="P17" s="270"/>
      <c r="Q17" s="270" t="s">
        <v>105</v>
      </c>
      <c r="R17" s="270"/>
      <c r="T17" s="2" t="s">
        <v>136</v>
      </c>
      <c r="U17" s="322">
        <v>0</v>
      </c>
      <c r="W17" s="39"/>
      <c r="X17" s="2" t="s">
        <v>16</v>
      </c>
      <c r="Y17" s="323">
        <v>0</v>
      </c>
      <c r="Z17" s="62" t="s">
        <v>35</v>
      </c>
      <c r="AA17" s="62">
        <v>0</v>
      </c>
      <c r="AB17" s="62" t="b">
        <v>1</v>
      </c>
      <c r="AC17" s="62">
        <v>200</v>
      </c>
      <c r="AE17" s="62" t="s">
        <v>136</v>
      </c>
      <c r="AF17" s="62">
        <v>0</v>
      </c>
      <c r="AL17" s="62" t="s">
        <v>105</v>
      </c>
      <c r="AM17" s="319">
        <v>100</v>
      </c>
      <c r="AN17" s="62" t="s">
        <v>83</v>
      </c>
      <c r="AO17" s="62" t="s">
        <v>769</v>
      </c>
      <c r="AP17" s="62" t="s">
        <v>493</v>
      </c>
      <c r="AQ17" s="62" t="s">
        <v>770</v>
      </c>
      <c r="AR17" s="62" t="s">
        <v>685</v>
      </c>
      <c r="AS17" s="62" t="s">
        <v>769</v>
      </c>
      <c r="AV17" s="62">
        <v>300.000001</v>
      </c>
      <c r="AW17" s="62">
        <v>350</v>
      </c>
      <c r="BB17" s="62">
        <v>150</v>
      </c>
      <c r="BD17" s="62" t="s">
        <v>16</v>
      </c>
      <c r="BE17" s="62">
        <v>0</v>
      </c>
      <c r="BF17" s="62">
        <v>0</v>
      </c>
      <c r="BG17" s="62">
        <v>0</v>
      </c>
      <c r="BH17" s="62">
        <v>1</v>
      </c>
      <c r="BI17" s="62">
        <v>0</v>
      </c>
      <c r="BJ17" s="62" t="s">
        <v>105</v>
      </c>
      <c r="BK17" s="62" t="s">
        <v>105</v>
      </c>
      <c r="BL17" s="62" t="s">
        <v>105</v>
      </c>
    </row>
    <row r="18" spans="1:64">
      <c r="A18" s="270"/>
      <c r="B18" s="302"/>
      <c r="C18" s="270" t="s">
        <v>135</v>
      </c>
      <c r="D18" s="270"/>
      <c r="E18" s="303"/>
      <c r="F18" s="303"/>
      <c r="G18" s="526">
        <v>0</v>
      </c>
      <c r="H18" s="303"/>
      <c r="I18" s="303" t="s">
        <v>105</v>
      </c>
      <c r="J18" s="308"/>
      <c r="K18" s="270"/>
      <c r="L18" s="302"/>
      <c r="M18" s="309" t="s">
        <v>105</v>
      </c>
      <c r="N18" s="524" t="s">
        <v>593</v>
      </c>
      <c r="O18" s="308"/>
      <c r="P18" s="270"/>
      <c r="Q18" s="270" t="s">
        <v>105</v>
      </c>
      <c r="R18" s="270"/>
      <c r="T18" s="2" t="s">
        <v>135</v>
      </c>
      <c r="U18" s="37">
        <v>0</v>
      </c>
      <c r="W18" s="39"/>
      <c r="X18" s="2" t="s">
        <v>17</v>
      </c>
      <c r="Y18" s="323">
        <v>0</v>
      </c>
      <c r="Z18" s="62" t="s">
        <v>36</v>
      </c>
      <c r="AA18" s="62">
        <v>0</v>
      </c>
      <c r="AB18" s="62" t="b">
        <v>1</v>
      </c>
      <c r="AC18" s="62">
        <v>225</v>
      </c>
      <c r="AE18" s="62" t="s">
        <v>135</v>
      </c>
      <c r="AF18" s="62">
        <v>0</v>
      </c>
      <c r="AL18" s="62" t="s">
        <v>105</v>
      </c>
      <c r="AM18" s="319">
        <v>100</v>
      </c>
      <c r="AN18" s="62" t="s">
        <v>83</v>
      </c>
      <c r="AO18" s="62" t="s">
        <v>769</v>
      </c>
      <c r="AP18" s="62" t="s">
        <v>493</v>
      </c>
      <c r="AQ18" s="62" t="s">
        <v>770</v>
      </c>
      <c r="AR18" s="62" t="s">
        <v>686</v>
      </c>
      <c r="AS18" s="62" t="s">
        <v>769</v>
      </c>
      <c r="AV18" s="62">
        <v>350.000001</v>
      </c>
      <c r="AW18" s="62">
        <v>400</v>
      </c>
      <c r="BB18" s="62">
        <v>175</v>
      </c>
      <c r="BD18" s="62" t="s">
        <v>17</v>
      </c>
      <c r="BE18" s="62">
        <v>0</v>
      </c>
      <c r="BF18" s="62">
        <v>0</v>
      </c>
      <c r="BG18" s="62">
        <v>0</v>
      </c>
      <c r="BH18" s="62">
        <v>1</v>
      </c>
      <c r="BI18" s="62">
        <v>0</v>
      </c>
      <c r="BJ18" s="62" t="s">
        <v>105</v>
      </c>
      <c r="BK18" s="62" t="s">
        <v>105</v>
      </c>
      <c r="BL18" s="62" t="s">
        <v>105</v>
      </c>
    </row>
    <row r="19" spans="1:64">
      <c r="A19" s="270"/>
      <c r="B19" s="302"/>
      <c r="C19" s="270" t="s">
        <v>105</v>
      </c>
      <c r="D19" s="270"/>
      <c r="E19" s="303"/>
      <c r="F19" s="303"/>
      <c r="G19" s="526">
        <v>20</v>
      </c>
      <c r="H19" s="303"/>
      <c r="I19" s="303" t="s">
        <v>105</v>
      </c>
      <c r="J19" s="308"/>
      <c r="K19" s="270"/>
      <c r="L19" s="302"/>
      <c r="M19" s="309" t="s">
        <v>105</v>
      </c>
      <c r="N19" s="524" t="s">
        <v>593</v>
      </c>
      <c r="O19" s="308"/>
      <c r="P19" s="270"/>
      <c r="Q19" s="270" t="s">
        <v>105</v>
      </c>
      <c r="R19" s="270"/>
      <c r="T19" s="2" t="s">
        <v>142</v>
      </c>
      <c r="U19" s="322">
        <v>20</v>
      </c>
      <c r="W19" s="39"/>
      <c r="X19" s="2" t="s">
        <v>18</v>
      </c>
      <c r="Y19" s="323">
        <v>0</v>
      </c>
      <c r="Z19" s="62" t="s">
        <v>37</v>
      </c>
      <c r="AA19" s="62">
        <v>0</v>
      </c>
      <c r="AB19" s="62" t="b">
        <v>1</v>
      </c>
      <c r="AC19" s="62">
        <v>250</v>
      </c>
      <c r="AE19" s="62" t="s">
        <v>142</v>
      </c>
      <c r="AF19" s="62">
        <v>0</v>
      </c>
      <c r="AG19" s="274"/>
      <c r="AL19" s="62" t="s">
        <v>105</v>
      </c>
      <c r="AM19" s="319">
        <v>100</v>
      </c>
      <c r="AN19" s="62" t="s">
        <v>83</v>
      </c>
      <c r="AO19" s="62" t="s">
        <v>769</v>
      </c>
      <c r="AP19" s="62" t="s">
        <v>493</v>
      </c>
      <c r="AQ19" s="62" t="s">
        <v>770</v>
      </c>
      <c r="AR19" s="62" t="s">
        <v>687</v>
      </c>
      <c r="AS19" s="62" t="s">
        <v>769</v>
      </c>
      <c r="AV19" s="62">
        <v>400.000001</v>
      </c>
      <c r="AW19" s="62">
        <v>450</v>
      </c>
      <c r="BB19" s="62">
        <v>200</v>
      </c>
      <c r="BD19" s="62" t="s">
        <v>18</v>
      </c>
      <c r="BE19" s="62">
        <v>0</v>
      </c>
      <c r="BF19" s="62">
        <v>0</v>
      </c>
      <c r="BG19" s="62">
        <v>0</v>
      </c>
      <c r="BH19" s="62">
        <v>1</v>
      </c>
      <c r="BI19" s="62">
        <v>0</v>
      </c>
      <c r="BJ19" s="62" t="s">
        <v>105</v>
      </c>
      <c r="BK19" s="62" t="s">
        <v>105</v>
      </c>
      <c r="BL19" s="62" t="s">
        <v>105</v>
      </c>
    </row>
    <row r="20" spans="1:64">
      <c r="A20" s="270"/>
      <c r="B20" s="302"/>
      <c r="C20" s="270" t="s">
        <v>494</v>
      </c>
      <c r="D20" s="270"/>
      <c r="E20" s="303"/>
      <c r="F20" s="303"/>
      <c r="G20" s="526" t="s">
        <v>215</v>
      </c>
      <c r="H20" s="303"/>
      <c r="I20" s="303" t="s">
        <v>105</v>
      </c>
      <c r="J20" s="308"/>
      <c r="K20" s="270"/>
      <c r="L20" s="302"/>
      <c r="M20" s="309" t="s">
        <v>105</v>
      </c>
      <c r="N20" s="524" t="s">
        <v>42</v>
      </c>
      <c r="O20" s="308"/>
      <c r="P20" s="270"/>
      <c r="Q20" s="270" t="s">
        <v>105</v>
      </c>
      <c r="R20" s="270"/>
      <c r="T20" s="19" t="s">
        <v>729</v>
      </c>
      <c r="U20" s="37">
        <v>15</v>
      </c>
      <c r="W20" s="39"/>
      <c r="X20" s="2" t="s">
        <v>19</v>
      </c>
      <c r="Y20" s="323">
        <v>0</v>
      </c>
      <c r="Z20" s="62" t="s">
        <v>38</v>
      </c>
      <c r="AA20" s="62">
        <v>0</v>
      </c>
      <c r="AB20" s="62" t="b">
        <v>1</v>
      </c>
      <c r="AC20" s="62">
        <v>300</v>
      </c>
      <c r="AE20" s="62" t="s">
        <v>494</v>
      </c>
      <c r="AF20" s="62">
        <v>0</v>
      </c>
      <c r="AG20" s="62" t="s">
        <v>771</v>
      </c>
      <c r="AJ20" s="62">
        <v>0</v>
      </c>
      <c r="AL20" s="62" t="s">
        <v>105</v>
      </c>
      <c r="AM20" s="319">
        <v>100</v>
      </c>
      <c r="AN20" s="62" t="s">
        <v>83</v>
      </c>
      <c r="AO20" s="62" t="s">
        <v>769</v>
      </c>
      <c r="AP20" s="62" t="s">
        <v>493</v>
      </c>
      <c r="AQ20" s="62" t="s">
        <v>770</v>
      </c>
      <c r="AR20" s="62" t="s">
        <v>688</v>
      </c>
      <c r="AS20" s="62" t="s">
        <v>769</v>
      </c>
      <c r="AV20" s="62">
        <v>450.000001</v>
      </c>
      <c r="AW20" s="62">
        <v>500</v>
      </c>
      <c r="BB20" s="62">
        <v>225</v>
      </c>
      <c r="BD20" s="62" t="s">
        <v>19</v>
      </c>
      <c r="BE20" s="62">
        <v>0</v>
      </c>
      <c r="BF20" s="62">
        <v>0</v>
      </c>
      <c r="BG20" s="62">
        <v>0</v>
      </c>
      <c r="BH20" s="62">
        <v>1</v>
      </c>
      <c r="BI20" s="62">
        <v>0</v>
      </c>
      <c r="BJ20" s="62" t="s">
        <v>105</v>
      </c>
      <c r="BK20" s="62" t="s">
        <v>105</v>
      </c>
      <c r="BL20" s="62" t="s">
        <v>105</v>
      </c>
    </row>
    <row r="21" spans="1:64">
      <c r="A21" s="270"/>
      <c r="B21" s="302"/>
      <c r="C21" s="270" t="s">
        <v>105</v>
      </c>
      <c r="D21" s="270"/>
      <c r="E21" s="303"/>
      <c r="F21" s="303"/>
      <c r="G21" s="527">
        <v>4000</v>
      </c>
      <c r="H21" s="303"/>
      <c r="I21" s="303" t="s">
        <v>105</v>
      </c>
      <c r="J21" s="310" t="s">
        <v>105</v>
      </c>
      <c r="K21" s="270"/>
      <c r="L21" s="302"/>
      <c r="M21" s="309" t="s">
        <v>105</v>
      </c>
      <c r="N21" s="524" t="s">
        <v>42</v>
      </c>
      <c r="O21" s="308"/>
      <c r="P21" s="270"/>
      <c r="Q21" s="270" t="s">
        <v>105</v>
      </c>
      <c r="R21" s="270"/>
      <c r="T21" s="2"/>
      <c r="U21" s="37"/>
      <c r="W21" s="39"/>
      <c r="X21" s="2" t="s">
        <v>20</v>
      </c>
      <c r="Y21" s="323">
        <v>0</v>
      </c>
      <c r="Z21" s="62" t="s">
        <v>39</v>
      </c>
      <c r="AA21" s="62">
        <v>0</v>
      </c>
      <c r="AB21" s="62" t="b">
        <v>1</v>
      </c>
      <c r="AC21" s="62">
        <v>350</v>
      </c>
      <c r="AE21" s="62" t="s">
        <v>495</v>
      </c>
      <c r="AF21" s="62">
        <v>0</v>
      </c>
      <c r="AG21" s="62" t="s">
        <v>772</v>
      </c>
      <c r="AL21" s="62" t="s">
        <v>105</v>
      </c>
      <c r="AM21" s="319">
        <v>100</v>
      </c>
      <c r="AN21" s="62" t="s">
        <v>83</v>
      </c>
      <c r="AO21" s="62" t="s">
        <v>769</v>
      </c>
      <c r="AP21" s="62" t="s">
        <v>493</v>
      </c>
      <c r="AQ21" s="62" t="s">
        <v>770</v>
      </c>
      <c r="AR21" s="62" t="s">
        <v>689</v>
      </c>
      <c r="AS21" s="62" t="s">
        <v>769</v>
      </c>
      <c r="AV21" s="62">
        <v>500.000001</v>
      </c>
      <c r="AW21" s="62">
        <v>600</v>
      </c>
      <c r="BB21" s="62">
        <v>250</v>
      </c>
      <c r="BD21" s="62" t="s">
        <v>20</v>
      </c>
      <c r="BE21" s="62">
        <v>0</v>
      </c>
      <c r="BF21" s="62">
        <v>0</v>
      </c>
      <c r="BG21" s="62">
        <v>0</v>
      </c>
      <c r="BH21" s="62">
        <v>1</v>
      </c>
      <c r="BI21" s="62">
        <v>0</v>
      </c>
      <c r="BJ21" s="62" t="s">
        <v>105</v>
      </c>
      <c r="BK21" s="62" t="s">
        <v>105</v>
      </c>
      <c r="BL21" s="62" t="s">
        <v>105</v>
      </c>
    </row>
    <row r="22" spans="1:64">
      <c r="A22" s="270"/>
      <c r="B22" s="304"/>
      <c r="C22" s="305"/>
      <c r="D22" s="305"/>
      <c r="E22" s="305"/>
      <c r="F22" s="305"/>
      <c r="G22" s="311"/>
      <c r="H22" s="305"/>
      <c r="I22" s="411" t="s">
        <v>105</v>
      </c>
      <c r="J22" s="312" t="s">
        <v>105</v>
      </c>
      <c r="K22" s="270"/>
      <c r="L22" s="302"/>
      <c r="M22" s="309" t="s">
        <v>105</v>
      </c>
      <c r="N22" s="524" t="s">
        <v>42</v>
      </c>
      <c r="O22" s="308"/>
      <c r="P22" s="270"/>
      <c r="Q22" s="270" t="s">
        <v>105</v>
      </c>
      <c r="R22" s="270"/>
      <c r="T22" s="2"/>
      <c r="U22" s="13"/>
      <c r="W22" s="39"/>
      <c r="X22" s="2" t="s">
        <v>21</v>
      </c>
      <c r="Y22" s="323">
        <v>0</v>
      </c>
      <c r="Z22" s="62" t="s">
        <v>40</v>
      </c>
      <c r="AA22" s="62">
        <v>0</v>
      </c>
      <c r="AB22" s="62" t="b">
        <v>1</v>
      </c>
      <c r="AC22" s="62">
        <v>400</v>
      </c>
      <c r="AE22" s="325"/>
      <c r="AF22" s="325"/>
      <c r="AL22" s="62" t="s">
        <v>105</v>
      </c>
      <c r="AM22" s="319">
        <v>100</v>
      </c>
      <c r="AN22" s="62" t="s">
        <v>83</v>
      </c>
      <c r="AO22" s="62" t="s">
        <v>769</v>
      </c>
      <c r="AP22" s="62" t="s">
        <v>493</v>
      </c>
      <c r="AQ22" s="62" t="s">
        <v>770</v>
      </c>
      <c r="AR22" s="62" t="s">
        <v>690</v>
      </c>
      <c r="AS22" s="62" t="s">
        <v>769</v>
      </c>
      <c r="AV22" s="62">
        <v>600.000001</v>
      </c>
      <c r="AW22" s="62">
        <v>700</v>
      </c>
      <c r="BB22" s="62">
        <v>300</v>
      </c>
      <c r="BD22" s="62" t="s">
        <v>21</v>
      </c>
      <c r="BE22" s="62">
        <v>0</v>
      </c>
      <c r="BF22" s="62">
        <v>0</v>
      </c>
      <c r="BG22" s="62">
        <v>0</v>
      </c>
      <c r="BH22" s="62">
        <v>1</v>
      </c>
      <c r="BI22" s="62">
        <v>0</v>
      </c>
      <c r="BJ22" s="62" t="s">
        <v>105</v>
      </c>
      <c r="BK22" s="62" t="s">
        <v>105</v>
      </c>
      <c r="BL22" s="62" t="s">
        <v>105</v>
      </c>
    </row>
    <row r="23" spans="1:64">
      <c r="A23" s="270"/>
      <c r="B23" s="270"/>
      <c r="C23" s="270"/>
      <c r="D23" s="270"/>
      <c r="E23" s="270"/>
      <c r="F23" s="270"/>
      <c r="G23" s="273"/>
      <c r="H23" s="270"/>
      <c r="I23" s="313" t="s">
        <v>105</v>
      </c>
      <c r="J23" s="272" t="s">
        <v>105</v>
      </c>
      <c r="K23" s="270"/>
      <c r="L23" s="302"/>
      <c r="M23" s="309" t="s">
        <v>105</v>
      </c>
      <c r="N23" s="524" t="s">
        <v>383</v>
      </c>
      <c r="O23" s="308"/>
      <c r="P23" s="270"/>
      <c r="Q23" s="270" t="s">
        <v>105</v>
      </c>
      <c r="R23" s="270"/>
      <c r="W23" s="39"/>
      <c r="X23" s="2" t="s">
        <v>22</v>
      </c>
      <c r="Y23" s="323">
        <v>0</v>
      </c>
      <c r="Z23" s="62" t="s">
        <v>41</v>
      </c>
      <c r="AA23" s="62">
        <v>0</v>
      </c>
      <c r="AB23" s="62" t="b">
        <v>1</v>
      </c>
      <c r="AC23" s="62">
        <v>450</v>
      </c>
      <c r="AL23" s="62" t="s">
        <v>105</v>
      </c>
      <c r="AM23" s="319">
        <v>100</v>
      </c>
      <c r="AN23" s="62" t="s">
        <v>83</v>
      </c>
      <c r="AO23" s="62" t="s">
        <v>769</v>
      </c>
      <c r="AP23" s="62" t="s">
        <v>493</v>
      </c>
      <c r="AQ23" s="62" t="s">
        <v>770</v>
      </c>
      <c r="AR23" s="62" t="s">
        <v>691</v>
      </c>
      <c r="AS23" s="62" t="s">
        <v>769</v>
      </c>
      <c r="AV23" s="62">
        <v>700.000001</v>
      </c>
      <c r="AW23" s="62">
        <v>800</v>
      </c>
      <c r="BB23" s="62">
        <v>350</v>
      </c>
      <c r="BD23" s="62" t="s">
        <v>22</v>
      </c>
      <c r="BE23" s="62">
        <v>0</v>
      </c>
      <c r="BF23" s="62">
        <v>0</v>
      </c>
      <c r="BG23" s="62">
        <v>0</v>
      </c>
      <c r="BH23" s="62">
        <v>1</v>
      </c>
      <c r="BI23" s="62">
        <v>0</v>
      </c>
      <c r="BJ23" s="62" t="s">
        <v>105</v>
      </c>
      <c r="BK23" s="62" t="s">
        <v>105</v>
      </c>
      <c r="BL23" s="62">
        <v>0</v>
      </c>
    </row>
    <row r="24" spans="1:64">
      <c r="A24" s="270"/>
      <c r="B24" s="270" t="s">
        <v>225</v>
      </c>
      <c r="C24" s="270"/>
      <c r="D24" s="270"/>
      <c r="E24" s="270"/>
      <c r="F24" s="270"/>
      <c r="G24" s="273"/>
      <c r="H24" s="270"/>
      <c r="I24" s="314" t="s">
        <v>105</v>
      </c>
      <c r="J24" s="272" t="s">
        <v>105</v>
      </c>
      <c r="K24" s="270"/>
      <c r="L24" s="302"/>
      <c r="M24" s="309" t="s">
        <v>105</v>
      </c>
      <c r="N24" s="524" t="s">
        <v>383</v>
      </c>
      <c r="O24" s="308"/>
      <c r="P24" s="270"/>
      <c r="Q24" s="270" t="s">
        <v>105</v>
      </c>
      <c r="R24" s="270"/>
      <c r="T24" s="62" t="s">
        <v>144</v>
      </c>
      <c r="U24" s="63">
        <v>1</v>
      </c>
      <c r="W24" s="39"/>
      <c r="X24" s="2" t="s">
        <v>599</v>
      </c>
      <c r="Y24" s="323">
        <v>0</v>
      </c>
      <c r="Z24" s="62" t="s">
        <v>605</v>
      </c>
      <c r="AA24" s="62">
        <v>0</v>
      </c>
      <c r="AB24" s="62" t="b">
        <v>1</v>
      </c>
      <c r="AC24" s="62">
        <v>500</v>
      </c>
      <c r="AE24" s="62" t="s">
        <v>144</v>
      </c>
      <c r="AF24" s="62">
        <v>0</v>
      </c>
      <c r="AG24" s="62" t="s">
        <v>586</v>
      </c>
      <c r="AL24" s="62" t="s">
        <v>105</v>
      </c>
      <c r="AM24" s="319">
        <v>100</v>
      </c>
      <c r="AN24" s="62" t="s">
        <v>83</v>
      </c>
      <c r="AO24" s="62" t="s">
        <v>769</v>
      </c>
      <c r="AP24" s="62" t="s">
        <v>493</v>
      </c>
      <c r="AQ24" s="62" t="s">
        <v>770</v>
      </c>
      <c r="AR24" s="62" t="s">
        <v>692</v>
      </c>
      <c r="AS24" s="62" t="s">
        <v>769</v>
      </c>
      <c r="AV24" s="62">
        <v>800.000001</v>
      </c>
      <c r="AW24" s="62">
        <v>1000</v>
      </c>
      <c r="BB24" s="62">
        <v>400</v>
      </c>
      <c r="BD24" s="62" t="s">
        <v>599</v>
      </c>
      <c r="BE24" s="62">
        <v>0</v>
      </c>
      <c r="BF24" s="62">
        <v>0</v>
      </c>
      <c r="BG24" s="62">
        <v>0</v>
      </c>
      <c r="BH24" s="62">
        <v>1</v>
      </c>
      <c r="BI24" s="62">
        <v>0</v>
      </c>
      <c r="BJ24" s="62" t="s">
        <v>105</v>
      </c>
      <c r="BK24" s="62" t="s">
        <v>105</v>
      </c>
      <c r="BL24" s="62">
        <v>0</v>
      </c>
    </row>
    <row r="25" spans="1:64">
      <c r="A25" s="270"/>
      <c r="B25" s="306"/>
      <c r="C25" s="301"/>
      <c r="D25" s="301"/>
      <c r="E25" s="301"/>
      <c r="F25" s="301"/>
      <c r="G25" s="528"/>
      <c r="H25" s="301"/>
      <c r="I25" s="410" t="s">
        <v>105</v>
      </c>
      <c r="J25" s="315" t="s">
        <v>105</v>
      </c>
      <c r="K25" s="270"/>
      <c r="L25" s="302"/>
      <c r="M25" s="309" t="s">
        <v>105</v>
      </c>
      <c r="N25" s="524" t="s">
        <v>516</v>
      </c>
      <c r="O25" s="308"/>
      <c r="P25" s="270"/>
      <c r="Q25" s="270" t="s">
        <v>105</v>
      </c>
      <c r="R25" s="270"/>
      <c r="T25" s="62" t="s">
        <v>59</v>
      </c>
      <c r="U25" s="63">
        <v>1</v>
      </c>
      <c r="W25" s="39"/>
      <c r="X25" s="2" t="s">
        <v>600</v>
      </c>
      <c r="Y25" s="323">
        <v>0</v>
      </c>
      <c r="Z25" s="62" t="s">
        <v>606</v>
      </c>
      <c r="AA25" s="62">
        <v>0</v>
      </c>
      <c r="AB25" s="62" t="b">
        <v>0</v>
      </c>
      <c r="AC25" s="62">
        <v>600</v>
      </c>
      <c r="AE25" s="62" t="s">
        <v>59</v>
      </c>
      <c r="AF25" s="62">
        <v>0</v>
      </c>
      <c r="AL25" s="62" t="s">
        <v>105</v>
      </c>
      <c r="AM25" s="319">
        <v>100</v>
      </c>
      <c r="AN25" s="62" t="s">
        <v>83</v>
      </c>
      <c r="AO25" s="62" t="s">
        <v>769</v>
      </c>
      <c r="AP25" s="62" t="s">
        <v>493</v>
      </c>
      <c r="AQ25" s="62" t="s">
        <v>770</v>
      </c>
      <c r="AR25" s="62" t="s">
        <v>693</v>
      </c>
      <c r="AS25" s="62" t="s">
        <v>769</v>
      </c>
      <c r="AV25" s="62">
        <v>1000.000001</v>
      </c>
      <c r="AW25" s="62">
        <v>1200</v>
      </c>
      <c r="BB25" s="62">
        <v>450</v>
      </c>
      <c r="BD25" s="62" t="s">
        <v>600</v>
      </c>
      <c r="BE25" s="62">
        <v>0</v>
      </c>
      <c r="BF25" s="62">
        <v>0</v>
      </c>
      <c r="BG25" s="62">
        <v>0</v>
      </c>
      <c r="BH25" s="62">
        <v>1</v>
      </c>
      <c r="BI25" s="62">
        <v>0</v>
      </c>
      <c r="BJ25" s="62" t="s">
        <v>105</v>
      </c>
      <c r="BK25" s="62" t="s">
        <v>105</v>
      </c>
      <c r="BL25" s="62">
        <v>0</v>
      </c>
    </row>
    <row r="26" spans="1:64">
      <c r="A26" s="270"/>
      <c r="B26" s="302"/>
      <c r="C26" s="303" t="s">
        <v>587</v>
      </c>
      <c r="D26" s="303"/>
      <c r="E26" s="303"/>
      <c r="F26" s="303"/>
      <c r="G26" s="526" t="s">
        <v>140</v>
      </c>
      <c r="H26" s="303"/>
      <c r="I26" s="413" t="s">
        <v>105</v>
      </c>
      <c r="J26" s="310" t="s">
        <v>105</v>
      </c>
      <c r="K26" s="270"/>
      <c r="L26" s="302"/>
      <c r="M26" s="309" t="s">
        <v>105</v>
      </c>
      <c r="N26" s="524" t="s">
        <v>516</v>
      </c>
      <c r="O26" s="308"/>
      <c r="P26" s="270"/>
      <c r="Q26" s="270" t="s">
        <v>105</v>
      </c>
      <c r="R26" s="270"/>
      <c r="T26" s="62" t="s">
        <v>61</v>
      </c>
      <c r="U26" s="63">
        <v>0</v>
      </c>
      <c r="W26" s="39"/>
      <c r="X26" s="2" t="s">
        <v>601</v>
      </c>
      <c r="Y26" s="323">
        <v>0</v>
      </c>
      <c r="Z26" s="62" t="s">
        <v>607</v>
      </c>
      <c r="AA26" s="62">
        <v>0</v>
      </c>
      <c r="AB26" s="62" t="b">
        <v>0</v>
      </c>
      <c r="AC26" s="62">
        <v>700</v>
      </c>
      <c r="AE26" s="62" t="s">
        <v>146</v>
      </c>
      <c r="AF26" s="62">
        <v>0</v>
      </c>
      <c r="AL26" s="62" t="s">
        <v>105</v>
      </c>
      <c r="AM26" s="319">
        <v>100</v>
      </c>
      <c r="AN26" s="62" t="s">
        <v>83</v>
      </c>
      <c r="AO26" s="62" t="s">
        <v>769</v>
      </c>
      <c r="AP26" s="62" t="s">
        <v>493</v>
      </c>
      <c r="AQ26" s="62" t="s">
        <v>770</v>
      </c>
      <c r="AR26" s="62" t="s">
        <v>694</v>
      </c>
      <c r="AS26" s="62" t="s">
        <v>769</v>
      </c>
      <c r="AV26" s="62">
        <v>1200.0000010000001</v>
      </c>
      <c r="AW26" s="62">
        <v>1600</v>
      </c>
      <c r="BB26" s="62">
        <v>500</v>
      </c>
      <c r="BD26" s="62" t="s">
        <v>601</v>
      </c>
      <c r="BE26" s="62">
        <v>0</v>
      </c>
      <c r="BF26" s="62">
        <v>0</v>
      </c>
      <c r="BG26" s="62">
        <v>0</v>
      </c>
      <c r="BH26" s="62">
        <v>1</v>
      </c>
      <c r="BI26" s="62">
        <v>0</v>
      </c>
      <c r="BJ26" s="62" t="s">
        <v>105</v>
      </c>
      <c r="BK26" s="62" t="s">
        <v>105</v>
      </c>
      <c r="BL26" s="62">
        <v>0</v>
      </c>
    </row>
    <row r="27" spans="1:64">
      <c r="A27" s="270"/>
      <c r="B27" s="302"/>
      <c r="C27" s="303" t="s">
        <v>497</v>
      </c>
      <c r="D27" s="303"/>
      <c r="E27" s="303"/>
      <c r="F27" s="303"/>
      <c r="G27" s="526" t="s">
        <v>140</v>
      </c>
      <c r="H27" s="303"/>
      <c r="I27" s="412" t="s">
        <v>105</v>
      </c>
      <c r="J27" s="310" t="s">
        <v>105</v>
      </c>
      <c r="K27" s="270"/>
      <c r="L27" s="302"/>
      <c r="M27" s="309" t="s">
        <v>105</v>
      </c>
      <c r="N27" s="524" t="s">
        <v>42</v>
      </c>
      <c r="O27" s="308"/>
      <c r="P27" s="270"/>
      <c r="Q27" s="270" t="s">
        <v>105</v>
      </c>
      <c r="R27" s="270"/>
      <c r="T27" s="62" t="s">
        <v>62</v>
      </c>
      <c r="U27" s="63">
        <v>1</v>
      </c>
      <c r="W27" s="39"/>
      <c r="X27" s="2" t="s">
        <v>602</v>
      </c>
      <c r="Y27" s="323">
        <v>0</v>
      </c>
      <c r="Z27" s="62" t="s">
        <v>608</v>
      </c>
      <c r="AA27" s="62">
        <v>0</v>
      </c>
      <c r="AB27" s="62" t="b">
        <v>1</v>
      </c>
      <c r="AC27" s="62">
        <v>800</v>
      </c>
      <c r="AE27" s="62" t="s">
        <v>145</v>
      </c>
      <c r="AF27" s="62">
        <v>0</v>
      </c>
      <c r="AM27" s="319"/>
      <c r="AV27" s="62">
        <v>1600.0000010000001</v>
      </c>
      <c r="AW27" s="62">
        <v>2000</v>
      </c>
      <c r="BB27" s="62">
        <v>600</v>
      </c>
      <c r="BD27" s="62" t="s">
        <v>602</v>
      </c>
      <c r="BE27" s="62">
        <v>0</v>
      </c>
      <c r="BF27" s="62">
        <v>0</v>
      </c>
      <c r="BG27" s="62">
        <v>0</v>
      </c>
      <c r="BH27" s="62">
        <v>1</v>
      </c>
      <c r="BI27" s="62">
        <v>0</v>
      </c>
      <c r="BJ27" s="62" t="s">
        <v>105</v>
      </c>
      <c r="BK27" s="62" t="s">
        <v>105</v>
      </c>
      <c r="BL27" s="62" t="s">
        <v>105</v>
      </c>
    </row>
    <row r="28" spans="1:64">
      <c r="A28" s="270"/>
      <c r="B28" s="302"/>
      <c r="C28" s="303" t="s">
        <v>146</v>
      </c>
      <c r="D28" s="303"/>
      <c r="E28" s="303"/>
      <c r="F28" s="303"/>
      <c r="G28" s="526" t="s">
        <v>140</v>
      </c>
      <c r="H28" s="303"/>
      <c r="I28" s="520" t="s">
        <v>957</v>
      </c>
      <c r="J28" s="310" t="s">
        <v>105</v>
      </c>
      <c r="K28" s="270"/>
      <c r="L28" s="302"/>
      <c r="M28" s="309" t="s">
        <v>105</v>
      </c>
      <c r="N28" s="524" t="s">
        <v>42</v>
      </c>
      <c r="O28" s="308"/>
      <c r="P28" s="270"/>
      <c r="Q28" s="270" t="s">
        <v>105</v>
      </c>
      <c r="R28" s="270"/>
      <c r="S28" s="62" t="b">
        <v>0</v>
      </c>
      <c r="T28" s="62" t="s">
        <v>160</v>
      </c>
      <c r="U28" s="63">
        <v>1</v>
      </c>
      <c r="W28" s="39"/>
      <c r="X28" s="2" t="s">
        <v>603</v>
      </c>
      <c r="Y28" s="323">
        <v>0</v>
      </c>
      <c r="Z28" s="62" t="s">
        <v>609</v>
      </c>
      <c r="AA28" s="62">
        <v>0</v>
      </c>
      <c r="AB28" s="62" t="b">
        <v>1</v>
      </c>
      <c r="AC28" s="62">
        <v>1000</v>
      </c>
      <c r="AE28" s="62" t="s">
        <v>147</v>
      </c>
      <c r="AF28" s="62">
        <v>0</v>
      </c>
      <c r="AM28" s="319"/>
      <c r="AV28" s="62">
        <v>2000.0000010000001</v>
      </c>
      <c r="AW28" s="62">
        <v>2500</v>
      </c>
      <c r="BB28" s="62">
        <v>700</v>
      </c>
      <c r="BD28" s="62" t="s">
        <v>603</v>
      </c>
      <c r="BE28" s="62">
        <v>0</v>
      </c>
      <c r="BF28" s="62">
        <v>0</v>
      </c>
      <c r="BG28" s="62">
        <v>0</v>
      </c>
      <c r="BH28" s="62">
        <v>1</v>
      </c>
      <c r="BI28" s="62">
        <v>0</v>
      </c>
      <c r="BJ28" s="62" t="s">
        <v>105</v>
      </c>
      <c r="BK28" s="62" t="s">
        <v>105</v>
      </c>
      <c r="BL28" s="62" t="s">
        <v>105</v>
      </c>
    </row>
    <row r="29" spans="1:64">
      <c r="A29" s="270"/>
      <c r="B29" s="302"/>
      <c r="C29" s="303" t="s">
        <v>523</v>
      </c>
      <c r="D29" s="303"/>
      <c r="E29" s="303"/>
      <c r="F29" s="303"/>
      <c r="G29" s="526" t="s">
        <v>140</v>
      </c>
      <c r="H29" s="303"/>
      <c r="I29" s="521" t="s">
        <v>958</v>
      </c>
      <c r="J29" s="310" t="s">
        <v>105</v>
      </c>
      <c r="K29" s="270"/>
      <c r="L29" s="302"/>
      <c r="M29" s="309" t="s">
        <v>105</v>
      </c>
      <c r="N29" s="524" t="s">
        <v>42</v>
      </c>
      <c r="O29" s="308"/>
      <c r="P29" s="270"/>
      <c r="Q29" s="270" t="s">
        <v>105</v>
      </c>
      <c r="R29" s="270"/>
      <c r="T29" s="62" t="s">
        <v>161</v>
      </c>
      <c r="U29" s="63">
        <v>1</v>
      </c>
      <c r="W29" s="39"/>
      <c r="X29" s="2" t="s">
        <v>604</v>
      </c>
      <c r="Y29" s="323">
        <v>0</v>
      </c>
      <c r="Z29" s="62" t="s">
        <v>610</v>
      </c>
      <c r="AA29" s="62">
        <v>0</v>
      </c>
      <c r="AB29" s="62" t="b">
        <v>1</v>
      </c>
      <c r="AC29" s="62">
        <v>1200</v>
      </c>
      <c r="AE29" s="62" t="s">
        <v>148</v>
      </c>
      <c r="AF29" s="62">
        <v>0</v>
      </c>
      <c r="AM29" s="319"/>
      <c r="AV29" s="62">
        <v>2500.0000009999999</v>
      </c>
      <c r="AW29" s="62">
        <v>3000</v>
      </c>
      <c r="BB29" s="62">
        <v>800</v>
      </c>
      <c r="BD29" s="62" t="s">
        <v>604</v>
      </c>
      <c r="BE29" s="62">
        <v>0</v>
      </c>
      <c r="BF29" s="62">
        <v>0</v>
      </c>
      <c r="BG29" s="62">
        <v>0</v>
      </c>
      <c r="BH29" s="62">
        <v>1</v>
      </c>
      <c r="BI29" s="62">
        <v>0</v>
      </c>
      <c r="BJ29" s="62" t="s">
        <v>105</v>
      </c>
      <c r="BK29" s="62" t="s">
        <v>105</v>
      </c>
      <c r="BL29" s="62" t="s">
        <v>105</v>
      </c>
    </row>
    <row r="30" spans="1:64">
      <c r="A30" s="270"/>
      <c r="B30" s="302"/>
      <c r="C30" s="303" t="s">
        <v>147</v>
      </c>
      <c r="D30" s="303"/>
      <c r="E30" s="303"/>
      <c r="F30" s="303"/>
      <c r="G30" s="526" t="s">
        <v>140</v>
      </c>
      <c r="H30" s="303"/>
      <c r="I30" s="412" t="s">
        <v>105</v>
      </c>
      <c r="J30" s="310" t="s">
        <v>105</v>
      </c>
      <c r="K30" s="270"/>
      <c r="L30" s="304"/>
      <c r="M30" s="305"/>
      <c r="N30" s="305"/>
      <c r="O30" s="318"/>
      <c r="P30" s="270"/>
      <c r="Q30" s="270"/>
      <c r="R30" s="270"/>
      <c r="T30" s="62" t="s">
        <v>708</v>
      </c>
      <c r="U30" s="63">
        <v>1</v>
      </c>
      <c r="W30" s="324"/>
      <c r="X30" s="2"/>
      <c r="Y30" s="323"/>
      <c r="AC30" s="62">
        <v>1600</v>
      </c>
      <c r="AE30" s="62" t="s">
        <v>504</v>
      </c>
      <c r="AF30" s="62">
        <v>0</v>
      </c>
      <c r="AG30" s="62" t="s">
        <v>505</v>
      </c>
      <c r="AM30" s="319">
        <v>4000</v>
      </c>
      <c r="AN30" s="62" t="s">
        <v>83</v>
      </c>
      <c r="AO30" s="62" t="s">
        <v>773</v>
      </c>
      <c r="AV30" s="62">
        <v>3000.0000009999999</v>
      </c>
      <c r="AW30" s="62">
        <v>4000</v>
      </c>
      <c r="BB30" s="62">
        <v>1000</v>
      </c>
    </row>
    <row r="31" spans="1:64">
      <c r="A31" s="270"/>
      <c r="B31" s="302"/>
      <c r="C31" s="303" t="s">
        <v>477</v>
      </c>
      <c r="D31" s="303"/>
      <c r="E31" s="303"/>
      <c r="F31" s="303"/>
      <c r="G31" s="526" t="s">
        <v>140</v>
      </c>
      <c r="H31" s="303"/>
      <c r="I31" s="412" t="s">
        <v>105</v>
      </c>
      <c r="J31" s="310" t="s">
        <v>105</v>
      </c>
      <c r="K31" s="270"/>
      <c r="L31" s="270"/>
      <c r="M31" s="270"/>
      <c r="N31" s="270"/>
      <c r="O31" s="270"/>
      <c r="P31" s="270"/>
      <c r="Q31" s="270"/>
      <c r="R31" s="270"/>
      <c r="W31" s="324"/>
      <c r="X31" s="2"/>
      <c r="Y31" s="38"/>
      <c r="AC31" s="62">
        <v>2000</v>
      </c>
      <c r="AE31" s="122" t="s">
        <v>585</v>
      </c>
      <c r="AF31" s="122">
        <v>0</v>
      </c>
      <c r="AM31" s="319"/>
      <c r="AV31" s="62">
        <v>4000.0000009999999</v>
      </c>
      <c r="AW31" s="62">
        <v>5000</v>
      </c>
      <c r="BB31" s="62">
        <v>1200</v>
      </c>
    </row>
    <row r="32" spans="1:64">
      <c r="A32" s="270"/>
      <c r="B32" s="302"/>
      <c r="C32" s="303" t="s">
        <v>707</v>
      </c>
      <c r="D32" s="303"/>
      <c r="E32" s="303"/>
      <c r="F32" s="303"/>
      <c r="G32" s="526" t="s">
        <v>140</v>
      </c>
      <c r="H32" s="303"/>
      <c r="I32" s="412" t="s">
        <v>105</v>
      </c>
      <c r="J32" s="310" t="s">
        <v>105</v>
      </c>
      <c r="K32" s="270"/>
      <c r="L32" s="270" t="s">
        <v>513</v>
      </c>
      <c r="M32" s="270"/>
      <c r="N32" s="303"/>
      <c r="O32" s="303"/>
      <c r="P32" s="270"/>
      <c r="Q32" s="270"/>
      <c r="R32" s="270"/>
      <c r="W32" s="324"/>
      <c r="X32" s="2"/>
      <c r="Y32" s="38"/>
      <c r="AC32" s="62">
        <v>2500</v>
      </c>
      <c r="AE32" s="122" t="s">
        <v>723</v>
      </c>
      <c r="AF32" s="122">
        <v>0</v>
      </c>
      <c r="AM32" s="319"/>
      <c r="AT32" s="62">
        <v>327.60000000000002</v>
      </c>
      <c r="AV32" s="62">
        <v>5000.0000010000003</v>
      </c>
      <c r="AW32" s="62">
        <v>6000</v>
      </c>
      <c r="BB32" s="62">
        <v>1600</v>
      </c>
      <c r="BE32" s="62">
        <v>0</v>
      </c>
      <c r="BF32" s="62">
        <v>0</v>
      </c>
    </row>
    <row r="33" spans="1:54">
      <c r="A33" s="270"/>
      <c r="B33" s="304"/>
      <c r="C33" s="305"/>
      <c r="D33" s="305"/>
      <c r="E33" s="305"/>
      <c r="F33" s="305"/>
      <c r="G33" s="529"/>
      <c r="H33" s="305"/>
      <c r="I33" s="317"/>
      <c r="J33" s="312" t="s">
        <v>105</v>
      </c>
      <c r="K33" s="270"/>
      <c r="L33" s="306"/>
      <c r="M33" s="301"/>
      <c r="N33" s="301"/>
      <c r="O33" s="307"/>
      <c r="P33" s="270"/>
      <c r="Q33" s="270"/>
      <c r="R33" s="270"/>
      <c r="W33" s="324"/>
      <c r="X33" s="2"/>
      <c r="Y33" s="38"/>
      <c r="AC33" s="62">
        <v>3000</v>
      </c>
      <c r="AE33" s="334" t="s">
        <v>734</v>
      </c>
      <c r="AF33" s="334">
        <v>0</v>
      </c>
      <c r="AM33" s="319"/>
      <c r="BB33" s="62">
        <v>2000</v>
      </c>
    </row>
    <row r="34" spans="1:54">
      <c r="A34" s="270"/>
      <c r="B34" s="270"/>
      <c r="C34" s="270"/>
      <c r="D34" s="270"/>
      <c r="E34" s="270"/>
      <c r="F34" s="270"/>
      <c r="G34" s="273"/>
      <c r="H34" s="270"/>
      <c r="I34" s="270"/>
      <c r="J34" s="272" t="s">
        <v>105</v>
      </c>
      <c r="K34" s="270"/>
      <c r="L34" s="302"/>
      <c r="M34" s="303" t="s">
        <v>105</v>
      </c>
      <c r="N34" s="530">
        <v>100</v>
      </c>
      <c r="O34" s="308"/>
      <c r="P34" s="270"/>
      <c r="Q34" s="270" t="s">
        <v>105</v>
      </c>
      <c r="R34" s="270"/>
      <c r="T34" s="62" t="s">
        <v>151</v>
      </c>
      <c r="U34" s="63">
        <v>327.60000000000002</v>
      </c>
      <c r="W34" s="324"/>
      <c r="X34" s="2"/>
      <c r="Y34" s="38"/>
      <c r="AC34" s="62">
        <v>4000</v>
      </c>
      <c r="AD34" s="325"/>
      <c r="AE34" s="62" t="s">
        <v>149</v>
      </c>
      <c r="AF34" s="62">
        <v>0</v>
      </c>
      <c r="AG34" s="62" t="s">
        <v>586</v>
      </c>
      <c r="AV34" s="62">
        <v>350</v>
      </c>
      <c r="BB34" s="62">
        <v>2500</v>
      </c>
    </row>
    <row r="35" spans="1:54">
      <c r="A35" s="270"/>
      <c r="B35" s="270" t="s">
        <v>150</v>
      </c>
      <c r="C35" s="270"/>
      <c r="D35" s="270"/>
      <c r="E35" s="270"/>
      <c r="F35" s="270"/>
      <c r="G35" s="273"/>
      <c r="H35" s="270"/>
      <c r="I35" s="313" t="s">
        <v>105</v>
      </c>
      <c r="J35" s="272" t="s">
        <v>105</v>
      </c>
      <c r="K35" s="270"/>
      <c r="L35" s="302"/>
      <c r="M35" s="303" t="s">
        <v>105</v>
      </c>
      <c r="N35" s="530">
        <v>100</v>
      </c>
      <c r="O35" s="308"/>
      <c r="P35" s="270"/>
      <c r="Q35" s="270" t="s">
        <v>105</v>
      </c>
      <c r="R35" s="270"/>
      <c r="T35" s="62" t="s">
        <v>227</v>
      </c>
      <c r="W35" s="39"/>
      <c r="X35" s="2"/>
      <c r="Y35" s="323"/>
      <c r="AC35" s="62">
        <v>5000</v>
      </c>
      <c r="AD35" s="325"/>
      <c r="BB35" s="62">
        <v>3000</v>
      </c>
    </row>
    <row r="36" spans="1:54">
      <c r="A36" s="270"/>
      <c r="B36" s="306"/>
      <c r="C36" s="301"/>
      <c r="D36" s="301"/>
      <c r="E36" s="301"/>
      <c r="F36" s="301"/>
      <c r="G36" s="528"/>
      <c r="H36" s="301"/>
      <c r="I36" s="301"/>
      <c r="J36" s="315" t="s">
        <v>105</v>
      </c>
      <c r="K36" s="270"/>
      <c r="L36" s="302"/>
      <c r="M36" s="303" t="s">
        <v>105</v>
      </c>
      <c r="N36" s="530">
        <v>100</v>
      </c>
      <c r="O36" s="308"/>
      <c r="P36" s="270"/>
      <c r="Q36" s="270" t="s">
        <v>105</v>
      </c>
      <c r="R36" s="270"/>
      <c r="T36" s="62" t="s">
        <v>217</v>
      </c>
      <c r="W36" s="326"/>
      <c r="X36" s="2"/>
      <c r="Y36" s="327"/>
      <c r="AC36" s="62">
        <v>6000</v>
      </c>
      <c r="AD36" s="325"/>
      <c r="AE36" s="62" t="s">
        <v>152</v>
      </c>
      <c r="AF36" s="62">
        <v>0</v>
      </c>
      <c r="AV36" s="62">
        <v>350</v>
      </c>
      <c r="BB36" s="62">
        <v>4000</v>
      </c>
    </row>
    <row r="37" spans="1:54">
      <c r="A37" s="270"/>
      <c r="B37" s="302"/>
      <c r="C37" s="303" t="s">
        <v>228</v>
      </c>
      <c r="D37" s="303"/>
      <c r="E37" s="303"/>
      <c r="F37" s="303"/>
      <c r="G37" s="526" t="s">
        <v>215</v>
      </c>
      <c r="H37" s="303"/>
      <c r="I37" s="316" t="s">
        <v>105</v>
      </c>
      <c r="J37" s="308"/>
      <c r="K37" s="270"/>
      <c r="L37" s="302"/>
      <c r="M37" s="303" t="s">
        <v>105</v>
      </c>
      <c r="N37" s="530">
        <v>100</v>
      </c>
      <c r="O37" s="308"/>
      <c r="P37" s="270"/>
      <c r="Q37" s="270" t="s">
        <v>105</v>
      </c>
      <c r="R37" s="270"/>
      <c r="T37" s="62" t="s">
        <v>218</v>
      </c>
      <c r="W37" s="320"/>
      <c r="X37" s="8"/>
      <c r="Y37" s="328"/>
      <c r="AD37" s="325"/>
      <c r="AE37" s="62" t="s">
        <v>153</v>
      </c>
      <c r="AF37" s="62">
        <v>0</v>
      </c>
      <c r="AG37" s="62">
        <v>0</v>
      </c>
      <c r="AH37" s="62">
        <v>0</v>
      </c>
      <c r="BB37" s="62">
        <v>5000</v>
      </c>
    </row>
    <row r="38" spans="1:54">
      <c r="A38" s="270"/>
      <c r="B38" s="302"/>
      <c r="C38" s="303" t="s">
        <v>152</v>
      </c>
      <c r="D38" s="303"/>
      <c r="E38" s="303"/>
      <c r="F38" s="303"/>
      <c r="G38" s="531" t="s">
        <v>159</v>
      </c>
      <c r="H38" s="303"/>
      <c r="I38" s="316" t="s">
        <v>105</v>
      </c>
      <c r="J38" s="308"/>
      <c r="K38" s="270"/>
      <c r="L38" s="302"/>
      <c r="M38" s="303" t="s">
        <v>105</v>
      </c>
      <c r="N38" s="530">
        <v>100</v>
      </c>
      <c r="O38" s="308"/>
      <c r="P38" s="270"/>
      <c r="Q38" s="270" t="s">
        <v>105</v>
      </c>
      <c r="R38" s="270"/>
      <c r="T38" s="62" t="s">
        <v>219</v>
      </c>
      <c r="W38" s="324"/>
      <c r="X38" s="2" t="s">
        <v>23</v>
      </c>
      <c r="Y38" s="323">
        <v>0</v>
      </c>
      <c r="AD38" s="325"/>
      <c r="AE38" s="62" t="s">
        <v>154</v>
      </c>
      <c r="AF38" s="62">
        <v>0</v>
      </c>
      <c r="BB38" s="62">
        <v>6000</v>
      </c>
    </row>
    <row r="39" spans="1:54">
      <c r="A39" s="270"/>
      <c r="B39" s="302"/>
      <c r="C39" s="303" t="s">
        <v>231</v>
      </c>
      <c r="D39" s="303"/>
      <c r="E39" s="303"/>
      <c r="F39" s="303"/>
      <c r="G39" s="531" t="s">
        <v>157</v>
      </c>
      <c r="H39" s="303"/>
      <c r="I39" s="316" t="s">
        <v>105</v>
      </c>
      <c r="J39" s="308"/>
      <c r="K39" s="270"/>
      <c r="L39" s="302"/>
      <c r="M39" s="303" t="s">
        <v>105</v>
      </c>
      <c r="N39" s="530">
        <v>100</v>
      </c>
      <c r="O39" s="308"/>
      <c r="P39" s="270"/>
      <c r="Q39" s="270" t="s">
        <v>105</v>
      </c>
      <c r="R39" s="270"/>
      <c r="W39" s="326"/>
      <c r="X39" s="41"/>
      <c r="Y39" s="327"/>
      <c r="AD39" s="325"/>
      <c r="AE39" s="62" t="s">
        <v>155</v>
      </c>
      <c r="AF39" s="62">
        <v>0</v>
      </c>
      <c r="AM39" s="289" t="s">
        <v>157</v>
      </c>
    </row>
    <row r="40" spans="1:54">
      <c r="A40" s="270"/>
      <c r="B40" s="302"/>
      <c r="C40" s="303" t="s">
        <v>154</v>
      </c>
      <c r="D40" s="303"/>
      <c r="E40" s="303"/>
      <c r="F40" s="303"/>
      <c r="G40" s="531">
        <v>75</v>
      </c>
      <c r="H40" s="303"/>
      <c r="I40" s="316" t="s">
        <v>105</v>
      </c>
      <c r="J40" s="308"/>
      <c r="K40" s="270"/>
      <c r="L40" s="302"/>
      <c r="M40" s="303" t="s">
        <v>105</v>
      </c>
      <c r="N40" s="530">
        <v>100</v>
      </c>
      <c r="O40" s="308"/>
      <c r="P40" s="270"/>
      <c r="Q40" s="270" t="s">
        <v>105</v>
      </c>
      <c r="R40" s="270"/>
      <c r="AD40" s="325"/>
      <c r="AE40" s="62" t="s">
        <v>156</v>
      </c>
      <c r="AF40" s="62">
        <v>0</v>
      </c>
      <c r="AH40" s="62">
        <v>0</v>
      </c>
    </row>
    <row r="41" spans="1:54">
      <c r="A41" s="270"/>
      <c r="B41" s="302"/>
      <c r="C41" s="303" t="s">
        <v>155</v>
      </c>
      <c r="D41" s="303"/>
      <c r="E41" s="303"/>
      <c r="F41" s="303"/>
      <c r="G41" s="532">
        <v>100</v>
      </c>
      <c r="H41" s="303"/>
      <c r="I41" s="316" t="s">
        <v>105</v>
      </c>
      <c r="J41" s="308"/>
      <c r="K41" s="270"/>
      <c r="L41" s="302"/>
      <c r="M41" s="303" t="s">
        <v>105</v>
      </c>
      <c r="N41" s="530">
        <v>100</v>
      </c>
      <c r="O41" s="308"/>
      <c r="P41" s="270"/>
      <c r="Q41" s="270" t="s">
        <v>105</v>
      </c>
      <c r="R41" s="270"/>
      <c r="V41" s="62"/>
      <c r="Z41" s="63"/>
      <c r="AD41" s="325"/>
      <c r="AE41" s="62" t="s">
        <v>229</v>
      </c>
      <c r="AF41" s="62">
        <v>0</v>
      </c>
      <c r="AM41" s="62" t="s">
        <v>303</v>
      </c>
    </row>
    <row r="42" spans="1:54">
      <c r="A42" s="270"/>
      <c r="B42" s="302"/>
      <c r="C42" s="303" t="s">
        <v>156</v>
      </c>
      <c r="D42" s="303"/>
      <c r="E42" s="303"/>
      <c r="F42" s="303"/>
      <c r="G42" s="532" t="s">
        <v>170</v>
      </c>
      <c r="H42" s="303"/>
      <c r="I42" s="316" t="s">
        <v>105</v>
      </c>
      <c r="J42" s="308"/>
      <c r="K42" s="270"/>
      <c r="L42" s="302"/>
      <c r="M42" s="303" t="s">
        <v>105</v>
      </c>
      <c r="N42" s="530">
        <v>100</v>
      </c>
      <c r="O42" s="308"/>
      <c r="P42" s="270"/>
      <c r="Q42" s="270" t="s">
        <v>105</v>
      </c>
      <c r="R42" s="270"/>
      <c r="T42" s="62" t="s">
        <v>105</v>
      </c>
      <c r="U42" s="294" t="s">
        <v>452</v>
      </c>
      <c r="V42" s="62" t="s">
        <v>105</v>
      </c>
      <c r="W42" s="63" t="s">
        <v>774</v>
      </c>
      <c r="Z42" s="63"/>
      <c r="AD42" s="325"/>
      <c r="AE42" s="62" t="s">
        <v>230</v>
      </c>
      <c r="AF42" s="62">
        <v>0</v>
      </c>
      <c r="AM42" s="62" t="s">
        <v>304</v>
      </c>
    </row>
    <row r="43" spans="1:54">
      <c r="A43" s="270"/>
      <c r="B43" s="302"/>
      <c r="C43" s="303" t="s">
        <v>229</v>
      </c>
      <c r="D43" s="303"/>
      <c r="E43" s="303"/>
      <c r="F43" s="303"/>
      <c r="G43" s="532" t="s">
        <v>767</v>
      </c>
      <c r="H43" s="303"/>
      <c r="I43" s="316" t="s">
        <v>105</v>
      </c>
      <c r="J43" s="308"/>
      <c r="K43" s="270"/>
      <c r="L43" s="302"/>
      <c r="M43" s="303" t="s">
        <v>105</v>
      </c>
      <c r="N43" s="530">
        <v>100</v>
      </c>
      <c r="O43" s="308"/>
      <c r="P43" s="270"/>
      <c r="Q43" s="270" t="s">
        <v>105</v>
      </c>
      <c r="R43" s="270"/>
      <c r="T43" s="62" t="s">
        <v>105</v>
      </c>
      <c r="U43" s="294">
        <v>1</v>
      </c>
      <c r="V43" s="62" t="s">
        <v>162</v>
      </c>
      <c r="W43" s="63" t="s">
        <v>196</v>
      </c>
      <c r="X43" s="62" t="s">
        <v>105</v>
      </c>
      <c r="Y43" s="62" t="s">
        <v>159</v>
      </c>
      <c r="Z43" s="63" t="s">
        <v>105</v>
      </c>
      <c r="AA43" s="289" t="s">
        <v>157</v>
      </c>
      <c r="AB43" s="62" t="s">
        <v>775</v>
      </c>
      <c r="AD43" s="325"/>
      <c r="AE43" s="62" t="s">
        <v>232</v>
      </c>
      <c r="AF43" s="62">
        <v>0</v>
      </c>
      <c r="AM43" s="62" t="s">
        <v>305</v>
      </c>
    </row>
    <row r="44" spans="1:54">
      <c r="A44" s="270"/>
      <c r="B44" s="302"/>
      <c r="C44" s="303" t="s">
        <v>105</v>
      </c>
      <c r="D44" s="303"/>
      <c r="E44" s="303"/>
      <c r="F44" s="303"/>
      <c r="G44" s="532" t="s">
        <v>44</v>
      </c>
      <c r="H44" s="303"/>
      <c r="I44" s="316" t="s">
        <v>105</v>
      </c>
      <c r="J44" s="308"/>
      <c r="K44" s="270"/>
      <c r="L44" s="302"/>
      <c r="M44" s="303" t="s">
        <v>105</v>
      </c>
      <c r="N44" s="530">
        <v>100</v>
      </c>
      <c r="O44" s="308"/>
      <c r="P44" s="270"/>
      <c r="Q44" s="270" t="s">
        <v>105</v>
      </c>
      <c r="R44" s="270"/>
      <c r="T44" s="62" t="s">
        <v>105</v>
      </c>
      <c r="U44" s="329" t="s">
        <v>44</v>
      </c>
      <c r="V44" s="62"/>
      <c r="W44" s="63" t="s">
        <v>776</v>
      </c>
      <c r="Z44" s="63"/>
      <c r="AD44" s="325"/>
      <c r="AE44" s="62" t="s">
        <v>189</v>
      </c>
      <c r="AF44" s="62">
        <v>0</v>
      </c>
      <c r="AM44" s="62" t="s">
        <v>306</v>
      </c>
    </row>
    <row r="45" spans="1:54">
      <c r="A45" s="270"/>
      <c r="B45" s="302"/>
      <c r="C45" s="303" t="s">
        <v>105</v>
      </c>
      <c r="D45" s="303"/>
      <c r="E45" s="303"/>
      <c r="F45" s="303"/>
      <c r="G45" s="532">
        <v>30</v>
      </c>
      <c r="H45" s="303"/>
      <c r="I45" s="316" t="s">
        <v>768</v>
      </c>
      <c r="J45" s="308"/>
      <c r="K45" s="270"/>
      <c r="L45" s="302"/>
      <c r="M45" s="303" t="s">
        <v>105</v>
      </c>
      <c r="N45" s="530">
        <v>100</v>
      </c>
      <c r="O45" s="308"/>
      <c r="P45" s="270"/>
      <c r="Q45" s="270" t="s">
        <v>105</v>
      </c>
      <c r="R45" s="270"/>
      <c r="T45" s="62" t="s">
        <v>105</v>
      </c>
      <c r="U45" s="294">
        <v>1</v>
      </c>
      <c r="V45" s="62" t="s">
        <v>162</v>
      </c>
      <c r="W45" s="329" t="s">
        <v>439</v>
      </c>
      <c r="X45" s="62" t="s">
        <v>105</v>
      </c>
      <c r="Y45" s="289" t="s">
        <v>171</v>
      </c>
      <c r="Z45" s="63"/>
      <c r="AA45" s="62" t="s">
        <v>777</v>
      </c>
      <c r="AD45" s="325"/>
      <c r="AE45" s="62" t="s">
        <v>431</v>
      </c>
      <c r="AF45" s="62">
        <v>0</v>
      </c>
      <c r="AG45" s="62" t="s">
        <v>778</v>
      </c>
      <c r="AM45" s="62" t="s">
        <v>307</v>
      </c>
    </row>
    <row r="46" spans="1:54">
      <c r="A46" s="270"/>
      <c r="B46" s="302"/>
      <c r="C46" s="303" t="s">
        <v>105</v>
      </c>
      <c r="D46" s="303"/>
      <c r="E46" s="303"/>
      <c r="F46" s="303"/>
      <c r="G46" s="532" t="s">
        <v>439</v>
      </c>
      <c r="H46" s="303"/>
      <c r="I46" s="316" t="s">
        <v>768</v>
      </c>
      <c r="J46" s="308"/>
      <c r="K46" s="270"/>
      <c r="L46" s="302"/>
      <c r="M46" s="303" t="s">
        <v>105</v>
      </c>
      <c r="N46" s="530">
        <v>100</v>
      </c>
      <c r="O46" s="308"/>
      <c r="P46" s="270"/>
      <c r="Q46" s="270" t="s">
        <v>105</v>
      </c>
      <c r="R46" s="270"/>
      <c r="V46" s="62"/>
      <c r="Z46" s="63"/>
      <c r="AD46" s="325"/>
      <c r="AE46" s="62" t="s">
        <v>233</v>
      </c>
      <c r="AF46" s="62">
        <v>0</v>
      </c>
      <c r="AG46" s="62" t="s">
        <v>779</v>
      </c>
      <c r="AM46" s="62" t="s">
        <v>308</v>
      </c>
    </row>
    <row r="47" spans="1:54">
      <c r="A47" s="270"/>
      <c r="B47" s="302"/>
      <c r="C47" s="303" t="s">
        <v>105</v>
      </c>
      <c r="D47" s="303"/>
      <c r="E47" s="303"/>
      <c r="F47" s="303"/>
      <c r="G47" s="532" t="s">
        <v>452</v>
      </c>
      <c r="H47" s="303"/>
      <c r="I47" s="520" t="s">
        <v>957</v>
      </c>
      <c r="J47" s="308"/>
      <c r="K47" s="270"/>
      <c r="L47" s="302"/>
      <c r="M47" s="303" t="s">
        <v>105</v>
      </c>
      <c r="N47" s="530">
        <v>100</v>
      </c>
      <c r="O47" s="308"/>
      <c r="P47" s="270"/>
      <c r="Q47" s="270" t="s">
        <v>105</v>
      </c>
      <c r="R47" s="270"/>
      <c r="V47" s="62"/>
      <c r="Y47" s="62">
        <v>5</v>
      </c>
      <c r="Z47" s="63" t="s">
        <v>182</v>
      </c>
      <c r="AA47" s="62">
        <v>0</v>
      </c>
      <c r="AB47" s="62">
        <v>0</v>
      </c>
      <c r="AC47" s="62">
        <v>1</v>
      </c>
      <c r="AD47" s="325"/>
      <c r="AE47" s="62" t="s">
        <v>231</v>
      </c>
      <c r="AF47" s="62">
        <v>0</v>
      </c>
      <c r="AM47" s="62" t="s">
        <v>309</v>
      </c>
    </row>
    <row r="48" spans="1:54">
      <c r="A48" s="270"/>
      <c r="B48" s="302"/>
      <c r="C48" s="303"/>
      <c r="D48" s="303"/>
      <c r="E48" s="303"/>
      <c r="F48" s="303"/>
      <c r="G48" s="458"/>
      <c r="H48" s="303"/>
      <c r="I48" s="521" t="s">
        <v>958</v>
      </c>
      <c r="J48" s="308"/>
      <c r="K48" s="270"/>
      <c r="L48" s="302"/>
      <c r="M48" s="303" t="s">
        <v>105</v>
      </c>
      <c r="N48" s="530">
        <v>100</v>
      </c>
      <c r="O48" s="308"/>
      <c r="P48" s="270"/>
      <c r="Q48" s="270" t="s">
        <v>105</v>
      </c>
      <c r="R48" s="270"/>
      <c r="V48" s="62"/>
      <c r="Y48" s="62">
        <v>6</v>
      </c>
      <c r="Z48" s="63" t="s">
        <v>183</v>
      </c>
      <c r="AA48" s="62">
        <v>0</v>
      </c>
      <c r="AB48" s="62">
        <v>0</v>
      </c>
      <c r="AC48" s="62">
        <v>0</v>
      </c>
      <c r="AD48" s="325"/>
      <c r="AE48" s="62" t="s">
        <v>152</v>
      </c>
      <c r="AF48" s="62">
        <v>0</v>
      </c>
      <c r="AH48" s="62">
        <v>0</v>
      </c>
      <c r="AM48" s="62" t="s">
        <v>310</v>
      </c>
    </row>
    <row r="49" spans="1:55">
      <c r="A49" s="270"/>
      <c r="B49" s="302"/>
      <c r="C49" s="303" t="s">
        <v>105</v>
      </c>
      <c r="D49" s="303"/>
      <c r="E49" s="303"/>
      <c r="F49" s="303"/>
      <c r="G49" s="532" t="s">
        <v>157</v>
      </c>
      <c r="H49" s="303"/>
      <c r="I49" s="316" t="s">
        <v>768</v>
      </c>
      <c r="J49" s="308"/>
      <c r="K49" s="270"/>
      <c r="L49" s="302"/>
      <c r="M49" s="303" t="s">
        <v>105</v>
      </c>
      <c r="N49" s="530">
        <v>100</v>
      </c>
      <c r="O49" s="308"/>
      <c r="P49" s="270"/>
      <c r="Q49" s="270" t="s">
        <v>105</v>
      </c>
      <c r="R49" s="270"/>
      <c r="V49" s="62"/>
      <c r="Y49" s="62">
        <v>7</v>
      </c>
      <c r="Z49" s="63" t="s">
        <v>185</v>
      </c>
      <c r="AA49" s="62">
        <v>0</v>
      </c>
      <c r="AB49" s="62">
        <v>0</v>
      </c>
      <c r="AC49" s="62">
        <v>0</v>
      </c>
      <c r="AD49" s="325"/>
      <c r="AE49" s="62" t="s">
        <v>384</v>
      </c>
      <c r="AF49" s="62">
        <v>0</v>
      </c>
      <c r="AL49" s="289"/>
      <c r="AM49" s="62" t="s">
        <v>311</v>
      </c>
    </row>
    <row r="50" spans="1:55">
      <c r="A50" s="270"/>
      <c r="B50" s="302"/>
      <c r="C50" s="303" t="s">
        <v>105</v>
      </c>
      <c r="D50" s="303"/>
      <c r="E50" s="303"/>
      <c r="F50" s="303"/>
      <c r="G50" s="531" t="s">
        <v>159</v>
      </c>
      <c r="H50" s="303"/>
      <c r="I50" s="316" t="s">
        <v>768</v>
      </c>
      <c r="J50" s="308"/>
      <c r="K50" s="270"/>
      <c r="L50" s="302"/>
      <c r="M50" s="303" t="s">
        <v>105</v>
      </c>
      <c r="N50" s="530">
        <v>100</v>
      </c>
      <c r="O50" s="308"/>
      <c r="P50" s="270"/>
      <c r="Q50" s="270" t="s">
        <v>105</v>
      </c>
      <c r="R50" s="270"/>
      <c r="T50" s="62" t="b">
        <v>0</v>
      </c>
      <c r="V50" s="62"/>
      <c r="Y50" s="62">
        <v>8</v>
      </c>
      <c r="Z50" s="63" t="s">
        <v>184</v>
      </c>
      <c r="AA50" s="62">
        <v>0</v>
      </c>
      <c r="AB50" s="62">
        <v>0</v>
      </c>
      <c r="AC50" s="62">
        <v>0</v>
      </c>
      <c r="AD50" s="325"/>
      <c r="AE50" s="62" t="s">
        <v>479</v>
      </c>
      <c r="AF50" s="62">
        <v>0</v>
      </c>
      <c r="AL50" s="289"/>
    </row>
    <row r="51" spans="1:55">
      <c r="A51" s="270"/>
      <c r="B51" s="302"/>
      <c r="C51" s="303" t="s">
        <v>105</v>
      </c>
      <c r="D51" s="303"/>
      <c r="E51" s="303"/>
      <c r="F51" s="303"/>
      <c r="G51" s="531" t="s">
        <v>196</v>
      </c>
      <c r="H51" s="303"/>
      <c r="I51" s="316" t="s">
        <v>768</v>
      </c>
      <c r="J51" s="308"/>
      <c r="K51" s="270"/>
      <c r="L51" s="302"/>
      <c r="M51" s="303" t="s">
        <v>105</v>
      </c>
      <c r="N51" s="530">
        <v>100</v>
      </c>
      <c r="O51" s="308"/>
      <c r="P51" s="270"/>
      <c r="Q51" s="270" t="s">
        <v>105</v>
      </c>
      <c r="R51" s="270"/>
      <c r="S51" s="62" t="s">
        <v>105</v>
      </c>
      <c r="V51" s="62"/>
      <c r="Y51" s="62">
        <v>9</v>
      </c>
      <c r="Z51" s="62" t="s">
        <v>186</v>
      </c>
      <c r="AA51" s="62">
        <v>0</v>
      </c>
      <c r="AB51" s="62">
        <v>0</v>
      </c>
      <c r="AC51" s="62">
        <v>0</v>
      </c>
      <c r="AD51" s="325"/>
      <c r="AE51" s="62" t="s">
        <v>118</v>
      </c>
      <c r="AF51" s="62">
        <v>0</v>
      </c>
      <c r="AL51" s="289"/>
      <c r="AM51" s="62" t="s">
        <v>312</v>
      </c>
    </row>
    <row r="52" spans="1:55">
      <c r="A52" s="270"/>
      <c r="B52" s="302"/>
      <c r="C52" s="303" t="s">
        <v>105</v>
      </c>
      <c r="D52" s="303"/>
      <c r="E52" s="303"/>
      <c r="F52" s="303"/>
      <c r="G52" s="531" t="s">
        <v>182</v>
      </c>
      <c r="H52" s="303"/>
      <c r="I52" s="316" t="s">
        <v>768</v>
      </c>
      <c r="J52" s="308"/>
      <c r="K52" s="270"/>
      <c r="L52" s="302"/>
      <c r="M52" s="303" t="s">
        <v>105</v>
      </c>
      <c r="N52" s="530">
        <v>100</v>
      </c>
      <c r="O52" s="308"/>
      <c r="P52" s="270"/>
      <c r="Q52" s="270" t="s">
        <v>105</v>
      </c>
      <c r="R52" s="270"/>
      <c r="S52" s="62" t="b">
        <v>1</v>
      </c>
      <c r="V52" s="62"/>
      <c r="Y52" s="62">
        <v>10</v>
      </c>
      <c r="Z52" s="62" t="s">
        <v>187</v>
      </c>
      <c r="AA52" s="62">
        <v>0</v>
      </c>
      <c r="AB52" s="62">
        <v>0</v>
      </c>
      <c r="AC52" s="62">
        <v>0</v>
      </c>
      <c r="AD52" s="325"/>
      <c r="AE52" s="62" t="s">
        <v>156</v>
      </c>
      <c r="AF52" s="62">
        <v>0</v>
      </c>
      <c r="AH52" s="62">
        <v>0</v>
      </c>
      <c r="AM52" s="62" t="s">
        <v>313</v>
      </c>
    </row>
    <row r="53" spans="1:55">
      <c r="A53" s="270"/>
      <c r="B53" s="302"/>
      <c r="C53" s="303" t="s">
        <v>768</v>
      </c>
      <c r="D53" s="303"/>
      <c r="E53" s="303"/>
      <c r="F53" s="303"/>
      <c r="G53" s="531" t="s">
        <v>196</v>
      </c>
      <c r="H53" s="303"/>
      <c r="I53" s="316" t="s">
        <v>768</v>
      </c>
      <c r="J53" s="308"/>
      <c r="K53" s="270"/>
      <c r="L53" s="302"/>
      <c r="M53" s="303" t="s">
        <v>105</v>
      </c>
      <c r="N53" s="530">
        <v>100</v>
      </c>
      <c r="O53" s="308"/>
      <c r="P53" s="270"/>
      <c r="Q53" s="270" t="s">
        <v>105</v>
      </c>
      <c r="R53" s="270"/>
      <c r="V53" s="62"/>
      <c r="Y53" s="62">
        <v>11</v>
      </c>
      <c r="Z53" s="62" t="s">
        <v>188</v>
      </c>
      <c r="AA53" s="62">
        <v>0</v>
      </c>
      <c r="AB53" s="62">
        <v>0</v>
      </c>
      <c r="AC53" s="62">
        <v>0</v>
      </c>
      <c r="AD53" s="325"/>
      <c r="AE53" s="122" t="s">
        <v>710</v>
      </c>
      <c r="AF53" s="122">
        <v>0</v>
      </c>
      <c r="AM53" s="62" t="s">
        <v>314</v>
      </c>
    </row>
    <row r="54" spans="1:55">
      <c r="A54" s="270"/>
      <c r="B54" s="302"/>
      <c r="C54" s="303" t="s">
        <v>105</v>
      </c>
      <c r="D54" s="303"/>
      <c r="E54" s="303"/>
      <c r="F54" s="303"/>
      <c r="G54" s="532" t="s">
        <v>171</v>
      </c>
      <c r="H54" s="303"/>
      <c r="I54" s="316" t="s">
        <v>768</v>
      </c>
      <c r="J54" s="308"/>
      <c r="K54" s="270"/>
      <c r="L54" s="302"/>
      <c r="M54" s="303" t="s">
        <v>105</v>
      </c>
      <c r="N54" s="530">
        <v>100</v>
      </c>
      <c r="O54" s="308"/>
      <c r="P54" s="270"/>
      <c r="Q54" s="270" t="s">
        <v>105</v>
      </c>
      <c r="R54" s="270"/>
      <c r="Y54" s="62">
        <v>12</v>
      </c>
      <c r="Z54" s="62" t="s">
        <v>190</v>
      </c>
      <c r="AA54" s="62">
        <v>0</v>
      </c>
      <c r="AB54" s="62">
        <v>0</v>
      </c>
      <c r="AC54" s="62">
        <v>0</v>
      </c>
      <c r="AE54" s="122" t="s">
        <v>711</v>
      </c>
      <c r="AF54" s="122">
        <v>0</v>
      </c>
    </row>
    <row r="55" spans="1:55">
      <c r="A55" s="270"/>
      <c r="B55" s="302"/>
      <c r="C55" s="303" t="s">
        <v>105</v>
      </c>
      <c r="D55" s="303"/>
      <c r="E55" s="303"/>
      <c r="F55" s="303"/>
      <c r="G55" s="533">
        <v>1</v>
      </c>
      <c r="H55" s="303"/>
      <c r="I55" s="303" t="s">
        <v>768</v>
      </c>
      <c r="J55" s="308"/>
      <c r="K55" s="270"/>
      <c r="L55" s="302"/>
      <c r="M55" s="303" t="s">
        <v>105</v>
      </c>
      <c r="N55" s="530">
        <v>100</v>
      </c>
      <c r="O55" s="308"/>
      <c r="P55" s="270"/>
      <c r="Q55" s="270" t="s">
        <v>105</v>
      </c>
      <c r="R55" s="270"/>
      <c r="Y55" s="62">
        <v>13</v>
      </c>
      <c r="Z55" s="62" t="s">
        <v>191</v>
      </c>
      <c r="AA55" s="62">
        <v>0</v>
      </c>
      <c r="AB55" s="62">
        <v>0</v>
      </c>
      <c r="AC55" s="62">
        <v>0</v>
      </c>
      <c r="AE55" s="122" t="s">
        <v>712</v>
      </c>
      <c r="AF55" s="122">
        <v>0</v>
      </c>
    </row>
    <row r="56" spans="1:55">
      <c r="A56" s="270"/>
      <c r="B56" s="304"/>
      <c r="C56" s="305"/>
      <c r="D56" s="305"/>
      <c r="E56" s="305"/>
      <c r="F56" s="305"/>
      <c r="G56" s="305"/>
      <c r="H56" s="305"/>
      <c r="I56" s="305"/>
      <c r="J56" s="318"/>
      <c r="K56" s="270"/>
      <c r="L56" s="302"/>
      <c r="M56" s="303" t="s">
        <v>105</v>
      </c>
      <c r="N56" s="530">
        <v>100</v>
      </c>
      <c r="O56" s="308"/>
      <c r="P56" s="270"/>
      <c r="Q56" s="270" t="s">
        <v>105</v>
      </c>
      <c r="R56" s="270"/>
      <c r="T56" s="62" t="s">
        <v>227</v>
      </c>
      <c r="V56" s="63">
        <v>0</v>
      </c>
      <c r="Y56" s="62">
        <v>14</v>
      </c>
      <c r="Z56" s="62" t="s">
        <v>192</v>
      </c>
      <c r="AA56" s="62">
        <v>0</v>
      </c>
      <c r="AB56" s="62">
        <v>0</v>
      </c>
      <c r="AC56" s="62">
        <v>0</v>
      </c>
      <c r="AE56" s="122" t="s">
        <v>717</v>
      </c>
      <c r="AF56" s="122">
        <v>0</v>
      </c>
    </row>
    <row r="57" spans="1:55">
      <c r="A57" s="270"/>
      <c r="B57" s="270"/>
      <c r="C57" s="270"/>
      <c r="D57" s="270"/>
      <c r="E57" s="270"/>
      <c r="F57" s="270"/>
      <c r="G57" s="270"/>
      <c r="H57" s="270"/>
      <c r="I57" s="270"/>
      <c r="J57" s="270"/>
      <c r="K57" s="270"/>
      <c r="L57" s="302"/>
      <c r="M57" s="303" t="s">
        <v>105</v>
      </c>
      <c r="N57" s="530">
        <v>100</v>
      </c>
      <c r="O57" s="308"/>
      <c r="P57" s="270"/>
      <c r="Q57" s="270" t="s">
        <v>105</v>
      </c>
      <c r="R57" s="270"/>
      <c r="T57" s="62" t="s">
        <v>558</v>
      </c>
      <c r="V57" s="63">
        <v>0</v>
      </c>
      <c r="Y57" s="62">
        <v>15</v>
      </c>
      <c r="Z57" s="62" t="s">
        <v>193</v>
      </c>
      <c r="AA57" s="62">
        <v>0</v>
      </c>
      <c r="AB57" s="62">
        <v>0</v>
      </c>
      <c r="AC57" s="62">
        <v>0</v>
      </c>
      <c r="AE57" s="62" t="s">
        <v>220</v>
      </c>
      <c r="AF57" s="62">
        <v>0</v>
      </c>
      <c r="AI57" s="62">
        <v>0</v>
      </c>
      <c r="AJ57" s="62" t="b">
        <v>0</v>
      </c>
    </row>
    <row r="58" spans="1:55">
      <c r="A58" s="270"/>
      <c r="B58" s="270" t="s">
        <v>224</v>
      </c>
      <c r="C58" s="270"/>
      <c r="D58" s="270"/>
      <c r="E58" s="270"/>
      <c r="F58" s="270"/>
      <c r="G58" s="270"/>
      <c r="H58" s="270"/>
      <c r="I58" s="313" t="s">
        <v>105</v>
      </c>
      <c r="J58" s="270"/>
      <c r="K58" s="270"/>
      <c r="L58" s="304"/>
      <c r="M58" s="311"/>
      <c r="N58" s="305"/>
      <c r="O58" s="318"/>
      <c r="P58" s="270"/>
      <c r="Q58" s="270"/>
      <c r="R58" s="270"/>
      <c r="T58" s="62" t="s">
        <v>388</v>
      </c>
      <c r="V58" s="63">
        <v>0</v>
      </c>
      <c r="Y58" s="62">
        <v>16</v>
      </c>
      <c r="Z58" s="62" t="s">
        <v>194</v>
      </c>
      <c r="AA58" s="62">
        <v>0</v>
      </c>
      <c r="AB58" s="62">
        <v>0</v>
      </c>
      <c r="AC58" s="62">
        <v>0</v>
      </c>
      <c r="AE58" s="62" t="s">
        <v>216</v>
      </c>
      <c r="AF58" s="62">
        <v>0</v>
      </c>
    </row>
    <row r="59" spans="1:55" ht="11.25" customHeight="1">
      <c r="A59" s="270"/>
      <c r="B59" s="306"/>
      <c r="C59" s="301"/>
      <c r="D59" s="301"/>
      <c r="E59" s="301"/>
      <c r="F59" s="301"/>
      <c r="G59" s="301"/>
      <c r="H59" s="301"/>
      <c r="I59" s="301"/>
      <c r="J59" s="307"/>
      <c r="K59" s="270"/>
      <c r="L59" s="303"/>
      <c r="M59" s="309"/>
      <c r="N59" s="303"/>
      <c r="O59" s="303"/>
      <c r="P59" s="270"/>
      <c r="Q59" s="270"/>
      <c r="R59" s="270"/>
      <c r="T59" s="62" t="s">
        <v>423</v>
      </c>
      <c r="V59" s="63">
        <v>0</v>
      </c>
      <c r="Y59" s="62">
        <v>17</v>
      </c>
      <c r="Z59" s="288" t="s">
        <v>195</v>
      </c>
      <c r="AA59" s="62">
        <v>0</v>
      </c>
      <c r="AB59" s="62">
        <v>0</v>
      </c>
      <c r="AC59" s="62">
        <v>0</v>
      </c>
      <c r="AE59" s="62" t="s">
        <v>226</v>
      </c>
      <c r="AF59" s="62">
        <v>0</v>
      </c>
      <c r="AX59" s="62" t="s">
        <v>749</v>
      </c>
    </row>
    <row r="60" spans="1:55" ht="11.25" customHeight="1">
      <c r="A60" s="270"/>
      <c r="B60" s="302"/>
      <c r="C60" s="303" t="s">
        <v>220</v>
      </c>
      <c r="D60" s="303"/>
      <c r="E60" s="303"/>
      <c r="F60" s="303"/>
      <c r="G60" s="531" t="s">
        <v>219</v>
      </c>
      <c r="H60" s="303"/>
      <c r="I60" s="303" t="s">
        <v>105</v>
      </c>
      <c r="J60" s="308"/>
      <c r="K60" s="270"/>
      <c r="L60" s="270"/>
      <c r="M60" s="270"/>
      <c r="N60" s="270"/>
      <c r="O60" s="270"/>
      <c r="P60" s="270"/>
      <c r="Q60" s="270"/>
      <c r="R60" s="270"/>
      <c r="T60" s="62" t="s">
        <v>424</v>
      </c>
      <c r="V60" s="63">
        <v>0</v>
      </c>
      <c r="Y60" s="62">
        <v>18</v>
      </c>
      <c r="Z60" s="62" t="s">
        <v>196</v>
      </c>
      <c r="AA60" s="62">
        <v>1</v>
      </c>
      <c r="AB60" s="62">
        <v>1</v>
      </c>
      <c r="AC60" s="62">
        <v>0</v>
      </c>
      <c r="AE60" s="62" t="s">
        <v>221</v>
      </c>
      <c r="AF60" s="62">
        <v>0</v>
      </c>
      <c r="AM60" s="62" t="s">
        <v>744</v>
      </c>
    </row>
    <row r="61" spans="1:55" ht="11.25" customHeight="1">
      <c r="A61" s="270"/>
      <c r="B61" s="302"/>
      <c r="C61" s="303" t="s">
        <v>216</v>
      </c>
      <c r="D61" s="303"/>
      <c r="E61" s="303"/>
      <c r="F61" s="303"/>
      <c r="G61" s="526">
        <v>44903</v>
      </c>
      <c r="H61" s="303"/>
      <c r="I61" s="303" t="s">
        <v>105</v>
      </c>
      <c r="J61" s="308"/>
      <c r="K61" s="270"/>
      <c r="L61" s="270"/>
      <c r="M61" s="270"/>
      <c r="N61" s="270"/>
      <c r="O61" s="270"/>
      <c r="P61" s="270"/>
      <c r="Q61" s="270"/>
      <c r="R61" s="270"/>
      <c r="T61" s="62" t="s">
        <v>428</v>
      </c>
      <c r="V61" s="63">
        <v>5</v>
      </c>
      <c r="Y61" s="62">
        <v>19</v>
      </c>
      <c r="Z61" s="62" t="s">
        <v>385</v>
      </c>
      <c r="AA61" s="62">
        <v>0</v>
      </c>
      <c r="AB61" s="62">
        <v>0</v>
      </c>
      <c r="AC61" s="62">
        <v>0</v>
      </c>
      <c r="AE61" s="62" t="s">
        <v>222</v>
      </c>
      <c r="AF61" s="62">
        <v>0</v>
      </c>
      <c r="AM61" s="62" t="s">
        <v>127</v>
      </c>
      <c r="AO61" s="62" t="s">
        <v>76</v>
      </c>
      <c r="AP61" s="62" t="s">
        <v>207</v>
      </c>
      <c r="AQ61" s="62" t="s">
        <v>114</v>
      </c>
      <c r="AX61" s="62" t="s">
        <v>384</v>
      </c>
      <c r="AY61" s="64" t="s">
        <v>187</v>
      </c>
      <c r="BB61" s="62" t="s">
        <v>105</v>
      </c>
    </row>
    <row r="62" spans="1:55" ht="11.25" customHeight="1">
      <c r="A62" s="270"/>
      <c r="B62" s="302"/>
      <c r="C62" s="303" t="s">
        <v>226</v>
      </c>
      <c r="D62" s="303"/>
      <c r="E62" s="303"/>
      <c r="F62" s="303"/>
      <c r="G62" s="534">
        <v>1</v>
      </c>
      <c r="H62" s="303"/>
      <c r="I62" s="303" t="s">
        <v>105</v>
      </c>
      <c r="J62" s="308"/>
      <c r="K62" s="270"/>
      <c r="L62" s="270"/>
      <c r="M62" s="270"/>
      <c r="N62" s="270"/>
      <c r="O62" s="270"/>
      <c r="P62" s="270"/>
      <c r="Q62" s="270"/>
      <c r="R62" s="270"/>
      <c r="T62" s="62" t="s">
        <v>429</v>
      </c>
      <c r="V62" s="63">
        <v>0</v>
      </c>
      <c r="Y62" s="62">
        <v>20</v>
      </c>
      <c r="Z62" s="62" t="s">
        <v>386</v>
      </c>
      <c r="AA62" s="62">
        <v>0</v>
      </c>
      <c r="AB62" s="62">
        <v>0</v>
      </c>
      <c r="AC62" s="62">
        <v>0</v>
      </c>
      <c r="AE62" s="62" t="s">
        <v>223</v>
      </c>
      <c r="AF62" s="62">
        <v>0</v>
      </c>
      <c r="AI62" s="62" t="s">
        <v>713</v>
      </c>
      <c r="AJ62" s="62">
        <v>180</v>
      </c>
      <c r="AM62" s="62">
        <v>39000</v>
      </c>
      <c r="AN62" s="62" t="s">
        <v>713</v>
      </c>
      <c r="AO62" s="62">
        <v>149455</v>
      </c>
      <c r="AP62" s="62">
        <v>480</v>
      </c>
      <c r="AQ62" s="62" t="s">
        <v>199</v>
      </c>
      <c r="AR62" s="62">
        <v>1.732</v>
      </c>
      <c r="AS62" s="62">
        <v>180</v>
      </c>
      <c r="AU62" s="62">
        <v>110455</v>
      </c>
      <c r="AX62" s="62" t="s">
        <v>750</v>
      </c>
      <c r="AY62" s="287">
        <v>1</v>
      </c>
      <c r="AZ62" s="62" t="s">
        <v>162</v>
      </c>
      <c r="BA62" s="62" t="s">
        <v>182</v>
      </c>
      <c r="BB62" s="62" t="s">
        <v>555</v>
      </c>
      <c r="BC62" s="62" t="s">
        <v>780</v>
      </c>
    </row>
    <row r="63" spans="1:55" ht="11.25" customHeight="1">
      <c r="A63" s="270"/>
      <c r="B63" s="302"/>
      <c r="C63" s="303" t="s">
        <v>105</v>
      </c>
      <c r="D63" s="303"/>
      <c r="E63" s="303"/>
      <c r="F63" s="303"/>
      <c r="G63" s="526">
        <v>500</v>
      </c>
      <c r="H63" s="303"/>
      <c r="I63" s="303" t="s">
        <v>105</v>
      </c>
      <c r="J63" s="308"/>
      <c r="K63" s="270"/>
      <c r="L63" s="270"/>
      <c r="M63" s="270"/>
      <c r="N63" s="270"/>
      <c r="O63" s="270"/>
      <c r="P63" s="270"/>
      <c r="Q63" s="270"/>
      <c r="R63" s="270"/>
      <c r="Y63" s="62">
        <v>21</v>
      </c>
      <c r="Z63" s="62" t="s">
        <v>387</v>
      </c>
      <c r="AA63" s="62">
        <v>0</v>
      </c>
      <c r="AB63" s="62">
        <v>0</v>
      </c>
      <c r="AC63" s="62">
        <v>0</v>
      </c>
      <c r="AE63" s="122" t="s">
        <v>719</v>
      </c>
      <c r="AF63" s="122">
        <v>0</v>
      </c>
      <c r="AI63" s="62" t="s">
        <v>714</v>
      </c>
      <c r="AJ63" s="62" t="s">
        <v>768</v>
      </c>
      <c r="AM63" s="62">
        <v>0</v>
      </c>
      <c r="AN63" s="62" t="s">
        <v>714</v>
      </c>
      <c r="AO63" s="62" t="s">
        <v>768</v>
      </c>
      <c r="AP63" s="62" t="s">
        <v>768</v>
      </c>
      <c r="AQ63" s="62" t="s">
        <v>768</v>
      </c>
      <c r="AR63" s="62" t="s">
        <v>768</v>
      </c>
      <c r="AS63" s="62" t="s">
        <v>768</v>
      </c>
      <c r="AU63" s="62" t="s">
        <v>768</v>
      </c>
      <c r="AX63" s="62" t="s">
        <v>553</v>
      </c>
      <c r="AY63" s="64" t="s">
        <v>157</v>
      </c>
    </row>
    <row r="64" spans="1:55" ht="11.25" customHeight="1">
      <c r="A64" s="270"/>
      <c r="B64" s="302"/>
      <c r="C64" s="303" t="s">
        <v>105</v>
      </c>
      <c r="D64" s="303"/>
      <c r="E64" s="303"/>
      <c r="F64" s="303"/>
      <c r="G64" s="535">
        <v>3</v>
      </c>
      <c r="H64" s="303"/>
      <c r="I64" s="303" t="s">
        <v>105</v>
      </c>
      <c r="J64" s="308"/>
      <c r="K64" s="270"/>
      <c r="L64" s="270"/>
      <c r="M64" s="270"/>
      <c r="N64" s="270"/>
      <c r="O64" s="270"/>
      <c r="P64" s="270"/>
      <c r="Q64" s="270"/>
      <c r="R64" s="270"/>
      <c r="S64" s="62" t="s">
        <v>105</v>
      </c>
      <c r="T64" s="62">
        <v>150</v>
      </c>
      <c r="U64" s="63" t="s">
        <v>731</v>
      </c>
      <c r="V64" s="63" t="s">
        <v>781</v>
      </c>
      <c r="AA64" s="62">
        <v>1</v>
      </c>
      <c r="AB64" s="62">
        <v>1</v>
      </c>
      <c r="AC64" s="62">
        <v>1</v>
      </c>
      <c r="AE64" s="122" t="s">
        <v>720</v>
      </c>
      <c r="AF64" s="122">
        <v>0</v>
      </c>
      <c r="AI64" s="62" t="s">
        <v>715</v>
      </c>
      <c r="AJ64" s="274" t="s">
        <v>768</v>
      </c>
      <c r="AN64" s="62" t="s">
        <v>715</v>
      </c>
      <c r="AO64" s="274">
        <v>0</v>
      </c>
      <c r="AP64" s="62" t="s">
        <v>768</v>
      </c>
      <c r="AQ64" s="274" t="s">
        <v>768</v>
      </c>
      <c r="AR64" s="62" t="s">
        <v>768</v>
      </c>
      <c r="AS64" s="62" t="s">
        <v>768</v>
      </c>
      <c r="AU64" s="62">
        <v>39000</v>
      </c>
      <c r="AY64" s="64"/>
    </row>
    <row r="65" spans="1:63" ht="11.25" customHeight="1">
      <c r="A65" s="270"/>
      <c r="B65" s="302"/>
      <c r="C65" s="303" t="s">
        <v>105</v>
      </c>
      <c r="D65" s="303"/>
      <c r="E65" s="303"/>
      <c r="F65" s="303"/>
      <c r="G65" s="526">
        <v>13200</v>
      </c>
      <c r="H65" s="303"/>
      <c r="I65" s="303" t="s">
        <v>105</v>
      </c>
      <c r="J65" s="308"/>
      <c r="K65" s="270"/>
      <c r="L65" s="270"/>
      <c r="M65" s="270"/>
      <c r="N65" s="270"/>
      <c r="O65" s="270"/>
      <c r="P65" s="270"/>
      <c r="Q65" s="270"/>
      <c r="R65" s="270"/>
      <c r="AE65" s="122" t="s">
        <v>721</v>
      </c>
      <c r="AF65" s="122">
        <v>0</v>
      </c>
      <c r="AU65" s="62">
        <v>0</v>
      </c>
      <c r="AY65" s="64" t="s">
        <v>43</v>
      </c>
      <c r="AZ65" s="62" t="s">
        <v>762</v>
      </c>
    </row>
    <row r="66" spans="1:63" ht="11.25" customHeight="1">
      <c r="A66" s="270"/>
      <c r="B66" s="304"/>
      <c r="C66" s="305"/>
      <c r="D66" s="305"/>
      <c r="E66" s="305"/>
      <c r="F66" s="305"/>
      <c r="G66" s="305"/>
      <c r="H66" s="305"/>
      <c r="I66" s="305"/>
      <c r="J66" s="318"/>
      <c r="K66" s="270"/>
      <c r="L66" s="270"/>
      <c r="M66" s="270"/>
      <c r="N66" s="270"/>
      <c r="O66" s="270"/>
      <c r="P66" s="270"/>
      <c r="Q66" s="270"/>
      <c r="R66" s="270"/>
      <c r="AE66" s="62" t="s">
        <v>524</v>
      </c>
      <c r="AF66" s="62">
        <v>0</v>
      </c>
      <c r="AI66" s="62" t="s">
        <v>205</v>
      </c>
      <c r="AJ66" s="62">
        <v>180</v>
      </c>
      <c r="AN66" s="62" t="s">
        <v>105</v>
      </c>
      <c r="AO66" s="275">
        <v>149</v>
      </c>
      <c r="AP66" s="62" t="s">
        <v>731</v>
      </c>
      <c r="AQ66" s="62" t="s">
        <v>782</v>
      </c>
      <c r="AU66" s="62">
        <v>110455</v>
      </c>
      <c r="AY66" s="64" t="s">
        <v>46</v>
      </c>
      <c r="AZ66" s="64"/>
      <c r="BA66" s="64"/>
      <c r="BB66" s="334"/>
      <c r="BC66" s="334" t="s">
        <v>751</v>
      </c>
      <c r="BD66" s="334"/>
      <c r="BE66" s="334"/>
      <c r="BF66" s="334"/>
      <c r="BG66" s="334"/>
      <c r="BH66" s="334"/>
      <c r="BI66" s="334"/>
      <c r="BJ66" s="334"/>
      <c r="BK66" s="334"/>
    </row>
    <row r="67" spans="1:63" ht="11.25" customHeight="1">
      <c r="A67" s="270"/>
      <c r="B67" s="303"/>
      <c r="C67" s="303"/>
      <c r="D67" s="303"/>
      <c r="E67" s="303"/>
      <c r="F67" s="303"/>
      <c r="G67" s="303"/>
      <c r="H67" s="303"/>
      <c r="I67" s="303"/>
      <c r="J67" s="303"/>
      <c r="K67" s="270"/>
      <c r="L67" s="270"/>
      <c r="M67" s="270"/>
      <c r="N67" s="270"/>
      <c r="O67" s="270"/>
      <c r="P67" s="270"/>
      <c r="Q67" s="270"/>
      <c r="R67" s="270"/>
      <c r="V67" s="63">
        <v>5</v>
      </c>
      <c r="AE67" s="62" t="s">
        <v>525</v>
      </c>
      <c r="AF67" s="62">
        <v>0</v>
      </c>
      <c r="AI67" s="62" t="s">
        <v>383</v>
      </c>
      <c r="AJ67" s="62">
        <v>200</v>
      </c>
      <c r="AO67" s="62">
        <v>149.45500000000001</v>
      </c>
      <c r="AU67" s="62">
        <v>39000</v>
      </c>
      <c r="AX67" s="62" t="s">
        <v>187</v>
      </c>
      <c r="AY67" s="57" t="s">
        <v>182</v>
      </c>
      <c r="AZ67" s="57">
        <v>5</v>
      </c>
      <c r="BA67" s="62">
        <v>0</v>
      </c>
      <c r="BB67" s="334" t="s">
        <v>752</v>
      </c>
      <c r="BC67" s="334" t="s">
        <v>753</v>
      </c>
      <c r="BD67" s="122">
        <v>10</v>
      </c>
      <c r="BE67" s="334"/>
      <c r="BF67" s="334" t="s">
        <v>182</v>
      </c>
      <c r="BG67" s="334"/>
      <c r="BH67" s="334"/>
      <c r="BI67" s="334"/>
      <c r="BJ67" s="334"/>
      <c r="BK67" s="334"/>
    </row>
    <row r="68" spans="1:63" ht="11.25" customHeight="1">
      <c r="A68" s="270"/>
      <c r="B68" s="303" t="s">
        <v>718</v>
      </c>
      <c r="C68" s="303"/>
      <c r="D68" s="303"/>
      <c r="E68" s="303"/>
      <c r="F68" s="303"/>
      <c r="G68" s="303"/>
      <c r="H68" s="303"/>
      <c r="I68" s="303"/>
      <c r="J68" s="303"/>
      <c r="K68" s="270"/>
      <c r="L68" s="270"/>
      <c r="M68" s="270"/>
      <c r="N68" s="270"/>
      <c r="O68" s="270"/>
      <c r="P68" s="270"/>
      <c r="Q68" s="270"/>
      <c r="R68" s="270"/>
      <c r="AE68" s="62" t="s">
        <v>526</v>
      </c>
      <c r="AF68" s="62">
        <v>0</v>
      </c>
      <c r="AJ68" s="62">
        <v>0</v>
      </c>
      <c r="AU68" s="62">
        <v>149455</v>
      </c>
      <c r="AX68" s="62" t="s">
        <v>187</v>
      </c>
      <c r="AY68" s="58" t="s">
        <v>183</v>
      </c>
      <c r="AZ68" s="58">
        <v>6</v>
      </c>
      <c r="BA68" s="62">
        <v>0</v>
      </c>
      <c r="BB68" s="334"/>
      <c r="BC68" s="437" t="s">
        <v>157</v>
      </c>
      <c r="BD68" s="442">
        <v>1</v>
      </c>
      <c r="BE68" s="334"/>
      <c r="BF68" s="334" t="s">
        <v>182</v>
      </c>
      <c r="BG68" s="334"/>
      <c r="BH68" s="334"/>
      <c r="BI68" s="334"/>
      <c r="BJ68" s="334"/>
      <c r="BK68" s="334"/>
    </row>
    <row r="69" spans="1:63" ht="11.25" customHeight="1">
      <c r="A69" s="270"/>
      <c r="B69" s="306"/>
      <c r="C69" s="301"/>
      <c r="D69" s="301"/>
      <c r="E69" s="301"/>
      <c r="F69" s="301"/>
      <c r="G69" s="301"/>
      <c r="H69" s="301"/>
      <c r="I69" s="301"/>
      <c r="J69" s="307"/>
      <c r="K69" s="270"/>
      <c r="L69" s="270"/>
      <c r="M69" s="270"/>
      <c r="N69" s="270"/>
      <c r="O69" s="270"/>
      <c r="P69" s="270"/>
      <c r="Q69" s="270"/>
      <c r="R69" s="270"/>
      <c r="T69" s="275">
        <v>15</v>
      </c>
      <c r="U69" s="330" t="s">
        <v>478</v>
      </c>
      <c r="V69" s="63" t="s">
        <v>783</v>
      </c>
      <c r="AE69" s="62" t="s">
        <v>527</v>
      </c>
      <c r="AF69" s="62">
        <v>0</v>
      </c>
      <c r="AX69" s="62" t="s">
        <v>187</v>
      </c>
      <c r="AY69" s="58" t="s">
        <v>185</v>
      </c>
      <c r="AZ69" s="58">
        <v>7</v>
      </c>
      <c r="BA69" s="62">
        <v>0</v>
      </c>
      <c r="BB69" s="334"/>
      <c r="BC69" s="334"/>
      <c r="BD69" s="334"/>
      <c r="BE69" s="334"/>
      <c r="BF69" s="334"/>
      <c r="BG69" s="334"/>
      <c r="BH69" s="334"/>
      <c r="BI69" s="334"/>
      <c r="BJ69" s="334"/>
      <c r="BK69" s="334"/>
    </row>
    <row r="70" spans="1:63" ht="11.25" customHeight="1">
      <c r="A70" s="270"/>
      <c r="B70" s="302"/>
      <c r="C70" s="303" t="s">
        <v>784</v>
      </c>
      <c r="D70" s="303"/>
      <c r="E70" s="303"/>
      <c r="F70" s="303"/>
      <c r="G70" s="536" t="s">
        <v>140</v>
      </c>
      <c r="H70" s="303"/>
      <c r="I70" s="303" t="s">
        <v>105</v>
      </c>
      <c r="J70" s="308"/>
      <c r="K70" s="270"/>
      <c r="L70" s="270"/>
      <c r="M70" s="270"/>
      <c r="N70" s="270"/>
      <c r="O70" s="270"/>
      <c r="P70" s="270"/>
      <c r="Q70" s="270"/>
      <c r="R70" s="270"/>
      <c r="T70" s="377">
        <v>25</v>
      </c>
      <c r="U70" s="330" t="s">
        <v>478</v>
      </c>
      <c r="V70" s="63" t="s">
        <v>785</v>
      </c>
      <c r="AE70" s="62" t="s">
        <v>528</v>
      </c>
      <c r="AF70" s="62">
        <v>0</v>
      </c>
      <c r="AI70" s="62" t="s">
        <v>716</v>
      </c>
      <c r="AJ70" s="62">
        <v>180</v>
      </c>
      <c r="AK70" s="62" t="s">
        <v>83</v>
      </c>
      <c r="AL70" s="62" t="s">
        <v>786</v>
      </c>
      <c r="AN70" s="62" t="s">
        <v>713</v>
      </c>
      <c r="AO70" s="62">
        <v>1</v>
      </c>
      <c r="AQ70" s="62" t="s">
        <v>215</v>
      </c>
      <c r="AR70" s="62" t="s">
        <v>199</v>
      </c>
      <c r="AX70" s="62" t="s">
        <v>187</v>
      </c>
      <c r="AY70" s="58" t="s">
        <v>184</v>
      </c>
      <c r="AZ70" s="58">
        <v>8</v>
      </c>
      <c r="BA70" s="62">
        <v>0</v>
      </c>
      <c r="BB70" s="433"/>
      <c r="BC70" s="434" t="s">
        <v>43</v>
      </c>
      <c r="BD70" s="434" t="s">
        <v>43</v>
      </c>
      <c r="BE70" s="434" t="s">
        <v>754</v>
      </c>
      <c r="BF70" s="334"/>
      <c r="BG70" s="334"/>
      <c r="BH70" s="334"/>
      <c r="BI70" s="334"/>
      <c r="BJ70" s="334"/>
      <c r="BK70" s="334"/>
    </row>
    <row r="71" spans="1:63" ht="11.25" customHeight="1">
      <c r="A71" s="270"/>
      <c r="B71" s="302"/>
      <c r="C71" s="303" t="s">
        <v>787</v>
      </c>
      <c r="D71" s="303"/>
      <c r="E71" s="303"/>
      <c r="F71" s="303"/>
      <c r="G71" s="531" t="s">
        <v>383</v>
      </c>
      <c r="H71" s="303"/>
      <c r="I71" s="303" t="s">
        <v>105</v>
      </c>
      <c r="J71" s="308"/>
      <c r="K71" s="270"/>
      <c r="L71" s="270"/>
      <c r="M71" s="270"/>
      <c r="N71" s="270"/>
      <c r="O71" s="270"/>
      <c r="P71" s="270"/>
      <c r="Q71" s="270"/>
      <c r="R71" s="270"/>
      <c r="U71" s="62"/>
      <c r="V71" s="329" t="s">
        <v>157</v>
      </c>
      <c r="AE71" s="62" t="s">
        <v>529</v>
      </c>
      <c r="AF71" s="62">
        <v>0</v>
      </c>
      <c r="AN71" s="62" t="s">
        <v>714</v>
      </c>
      <c r="AO71" s="62">
        <v>0</v>
      </c>
      <c r="AR71" s="62" t="s">
        <v>768</v>
      </c>
      <c r="AX71" s="62" t="s">
        <v>187</v>
      </c>
      <c r="AY71" s="58" t="s">
        <v>186</v>
      </c>
      <c r="AZ71" s="58">
        <v>9</v>
      </c>
      <c r="BA71" s="62">
        <v>0</v>
      </c>
      <c r="BB71" s="433"/>
      <c r="BC71" s="353" t="s">
        <v>46</v>
      </c>
      <c r="BD71" s="353" t="s">
        <v>46</v>
      </c>
      <c r="BE71" s="353" t="s">
        <v>53</v>
      </c>
      <c r="BF71" s="334"/>
      <c r="BG71" s="334"/>
      <c r="BH71" s="334"/>
      <c r="BI71" s="334"/>
      <c r="BJ71" s="334"/>
      <c r="BK71" s="334"/>
    </row>
    <row r="72" spans="1:63" ht="11.25" customHeight="1">
      <c r="A72" s="270"/>
      <c r="B72" s="302"/>
      <c r="C72" s="303" t="s">
        <v>788</v>
      </c>
      <c r="D72" s="303"/>
      <c r="E72" s="303"/>
      <c r="F72" s="303"/>
      <c r="G72" s="531">
        <v>200</v>
      </c>
      <c r="H72" s="303"/>
      <c r="I72" s="303" t="s">
        <v>768</v>
      </c>
      <c r="J72" s="308"/>
      <c r="K72" s="270"/>
      <c r="L72" s="270"/>
      <c r="M72" s="270"/>
      <c r="N72" s="270"/>
      <c r="O72" s="270"/>
      <c r="P72" s="270"/>
      <c r="Q72" s="270"/>
      <c r="R72" s="270"/>
      <c r="AE72" s="62" t="s">
        <v>532</v>
      </c>
      <c r="AF72" s="62">
        <v>0</v>
      </c>
      <c r="AN72" s="62" t="s">
        <v>715</v>
      </c>
      <c r="AO72" s="62">
        <v>0</v>
      </c>
      <c r="AR72" s="62" t="s">
        <v>768</v>
      </c>
      <c r="AX72" s="62" t="s">
        <v>187</v>
      </c>
      <c r="AY72" s="58" t="s">
        <v>187</v>
      </c>
      <c r="AZ72" s="58">
        <v>10</v>
      </c>
      <c r="BA72" s="62">
        <v>10</v>
      </c>
      <c r="BB72" s="433"/>
      <c r="BC72" s="353" t="s">
        <v>181</v>
      </c>
      <c r="BD72" s="353" t="s">
        <v>180</v>
      </c>
      <c r="BE72" s="353" t="s">
        <v>46</v>
      </c>
      <c r="BF72" s="334"/>
      <c r="BG72" s="334"/>
      <c r="BH72" s="334"/>
      <c r="BI72" s="334"/>
      <c r="BJ72" s="334"/>
      <c r="BK72" s="334"/>
    </row>
    <row r="73" spans="1:63" ht="11.25" customHeight="1">
      <c r="A73" s="270"/>
      <c r="B73" s="302"/>
      <c r="C73" s="303" t="s">
        <v>789</v>
      </c>
      <c r="D73" s="303"/>
      <c r="E73" s="303"/>
      <c r="F73" s="303"/>
      <c r="G73" s="532">
        <v>15</v>
      </c>
      <c r="H73" s="303"/>
      <c r="I73" s="520" t="s">
        <v>957</v>
      </c>
      <c r="J73" s="308"/>
      <c r="K73" s="270"/>
      <c r="L73" s="270"/>
      <c r="M73" s="270"/>
      <c r="N73" s="270"/>
      <c r="O73" s="270"/>
      <c r="P73" s="270"/>
      <c r="Q73" s="270"/>
      <c r="R73" s="270"/>
      <c r="T73" s="62">
        <v>0</v>
      </c>
      <c r="U73" s="63">
        <v>0</v>
      </c>
      <c r="V73" s="62" t="s">
        <v>442</v>
      </c>
      <c r="W73" s="63">
        <v>225</v>
      </c>
      <c r="Y73" s="63">
        <v>0</v>
      </c>
      <c r="Z73" s="62" t="s">
        <v>432</v>
      </c>
      <c r="AE73" s="62" t="s">
        <v>531</v>
      </c>
      <c r="AF73" s="62">
        <v>0</v>
      </c>
      <c r="AP73" s="62" t="s">
        <v>105</v>
      </c>
      <c r="AR73" s="62" t="s">
        <v>199</v>
      </c>
      <c r="AX73" s="62" t="s">
        <v>187</v>
      </c>
      <c r="AY73" s="58" t="s">
        <v>188</v>
      </c>
      <c r="AZ73" s="58">
        <v>11</v>
      </c>
      <c r="BA73" s="62">
        <v>0</v>
      </c>
      <c r="BB73" s="433"/>
      <c r="BC73" s="434">
        <v>5</v>
      </c>
      <c r="BD73" s="434" t="s">
        <v>182</v>
      </c>
      <c r="BE73" s="434" t="s">
        <v>203</v>
      </c>
      <c r="BF73" s="334"/>
      <c r="BG73" s="334"/>
      <c r="BH73" s="334"/>
      <c r="BI73" s="334"/>
      <c r="BJ73" s="334"/>
      <c r="BK73" s="334"/>
    </row>
    <row r="74" spans="1:63" ht="11.25" customHeight="1">
      <c r="A74" s="270"/>
      <c r="B74" s="302"/>
      <c r="C74" s="303" t="s">
        <v>790</v>
      </c>
      <c r="D74" s="303"/>
      <c r="E74" s="303"/>
      <c r="F74" s="303"/>
      <c r="G74" s="536" t="s">
        <v>140</v>
      </c>
      <c r="H74" s="303"/>
      <c r="I74" s="521" t="s">
        <v>958</v>
      </c>
      <c r="J74" s="308"/>
      <c r="K74" s="270"/>
      <c r="L74" s="270"/>
      <c r="M74" s="270"/>
      <c r="N74" s="270"/>
      <c r="O74" s="270"/>
      <c r="P74" s="270"/>
      <c r="Q74" s="270"/>
      <c r="R74" s="270"/>
      <c r="T74" s="62">
        <v>0</v>
      </c>
      <c r="U74" s="63">
        <v>0</v>
      </c>
      <c r="V74" s="62" t="s">
        <v>443</v>
      </c>
      <c r="W74" s="63">
        <v>400</v>
      </c>
      <c r="Y74" s="63">
        <v>0</v>
      </c>
      <c r="Z74" s="62" t="s">
        <v>433</v>
      </c>
      <c r="AE74" s="62" t="s">
        <v>533</v>
      </c>
      <c r="AF74" s="62">
        <v>0</v>
      </c>
      <c r="AO74" s="62">
        <v>1</v>
      </c>
      <c r="AP74" s="62">
        <v>480</v>
      </c>
      <c r="AQ74" s="62" t="s">
        <v>624</v>
      </c>
      <c r="AR74" s="62">
        <v>277</v>
      </c>
      <c r="AS74" s="62" t="s">
        <v>732</v>
      </c>
      <c r="AT74" s="62" t="s">
        <v>709</v>
      </c>
      <c r="AU74" s="62" t="s">
        <v>791</v>
      </c>
      <c r="AX74" s="62" t="s">
        <v>187</v>
      </c>
      <c r="AY74" s="58" t="s">
        <v>190</v>
      </c>
      <c r="AZ74" s="58">
        <v>12</v>
      </c>
      <c r="BA74" s="62">
        <v>0</v>
      </c>
      <c r="BB74" s="433"/>
      <c r="BC74" s="353">
        <v>6</v>
      </c>
      <c r="BD74" s="353" t="s">
        <v>183</v>
      </c>
      <c r="BE74" s="353" t="s">
        <v>203</v>
      </c>
      <c r="BF74" s="334"/>
      <c r="BG74" s="334"/>
      <c r="BH74" s="334"/>
      <c r="BI74" s="334"/>
      <c r="BJ74" s="334"/>
      <c r="BK74" s="334"/>
    </row>
    <row r="75" spans="1:63" ht="11.25" customHeight="1">
      <c r="A75" s="270"/>
      <c r="B75" s="302"/>
      <c r="C75" s="303" t="s">
        <v>792</v>
      </c>
      <c r="D75" s="303"/>
      <c r="E75" s="303"/>
      <c r="F75" s="303"/>
      <c r="G75" s="536" t="s">
        <v>383</v>
      </c>
      <c r="H75" s="303"/>
      <c r="I75" s="303" t="s">
        <v>105</v>
      </c>
      <c r="J75" s="308"/>
      <c r="K75" s="270"/>
      <c r="L75" s="270"/>
      <c r="M75" s="270"/>
      <c r="N75" s="270"/>
      <c r="O75" s="270"/>
      <c r="P75" s="270"/>
      <c r="Q75" s="270"/>
      <c r="R75" s="270"/>
      <c r="T75" s="62">
        <v>0</v>
      </c>
      <c r="U75" s="63">
        <v>0</v>
      </c>
      <c r="V75" s="62" t="s">
        <v>444</v>
      </c>
      <c r="W75" s="63">
        <v>600</v>
      </c>
      <c r="Y75" s="63">
        <v>0</v>
      </c>
      <c r="Z75" s="62" t="s">
        <v>434</v>
      </c>
      <c r="AE75" s="62" t="s">
        <v>534</v>
      </c>
      <c r="AF75" s="62">
        <v>0</v>
      </c>
      <c r="AL75" s="274"/>
      <c r="AX75" s="62" t="s">
        <v>187</v>
      </c>
      <c r="AY75" s="58" t="s">
        <v>191</v>
      </c>
      <c r="AZ75" s="58">
        <v>13</v>
      </c>
      <c r="BA75" s="62">
        <v>0</v>
      </c>
      <c r="BB75" s="334"/>
      <c r="BC75" s="353">
        <v>7</v>
      </c>
      <c r="BD75" s="353" t="s">
        <v>185</v>
      </c>
      <c r="BE75" s="353" t="s">
        <v>203</v>
      </c>
      <c r="BF75" s="334"/>
      <c r="BG75" s="334"/>
      <c r="BH75" s="334"/>
      <c r="BI75" s="334"/>
      <c r="BJ75" s="334"/>
      <c r="BK75" s="334"/>
    </row>
    <row r="76" spans="1:63" ht="11.25" customHeight="1">
      <c r="A76" s="270"/>
      <c r="B76" s="302"/>
      <c r="C76" s="303" t="s">
        <v>793</v>
      </c>
      <c r="D76" s="303"/>
      <c r="E76" s="303"/>
      <c r="F76" s="303"/>
      <c r="G76" s="531">
        <v>150</v>
      </c>
      <c r="H76" s="303"/>
      <c r="I76" s="303" t="s">
        <v>768</v>
      </c>
      <c r="J76" s="308"/>
      <c r="K76" s="270"/>
      <c r="L76" s="270"/>
      <c r="M76" s="270"/>
      <c r="N76" s="270"/>
      <c r="O76" s="270"/>
      <c r="P76" s="270"/>
      <c r="Q76" s="270"/>
      <c r="R76" s="270"/>
      <c r="T76" s="62">
        <v>0</v>
      </c>
      <c r="U76" s="63">
        <v>0</v>
      </c>
      <c r="V76" s="62" t="s">
        <v>445</v>
      </c>
      <c r="W76" s="63">
        <v>800</v>
      </c>
      <c r="Y76" s="63">
        <v>0</v>
      </c>
      <c r="Z76" s="62" t="s">
        <v>435</v>
      </c>
      <c r="AE76" s="62" t="s">
        <v>535</v>
      </c>
      <c r="AF76" s="62">
        <v>0</v>
      </c>
      <c r="AX76" s="62" t="s">
        <v>187</v>
      </c>
      <c r="AY76" s="58" t="s">
        <v>192</v>
      </c>
      <c r="AZ76" s="58">
        <v>14</v>
      </c>
      <c r="BA76" s="62">
        <v>0</v>
      </c>
      <c r="BB76" s="334"/>
      <c r="BC76" s="353">
        <v>8</v>
      </c>
      <c r="BD76" s="353" t="s">
        <v>184</v>
      </c>
      <c r="BE76" s="353" t="s">
        <v>203</v>
      </c>
      <c r="BF76" s="334"/>
      <c r="BG76" s="334"/>
      <c r="BH76" s="334"/>
      <c r="BI76" s="334"/>
      <c r="BJ76" s="334"/>
      <c r="BK76" s="334"/>
    </row>
    <row r="77" spans="1:63" ht="11.25" customHeight="1">
      <c r="A77" s="270"/>
      <c r="B77" s="302"/>
      <c r="C77" s="303" t="s">
        <v>794</v>
      </c>
      <c r="D77" s="303"/>
      <c r="E77" s="303"/>
      <c r="F77" s="303"/>
      <c r="G77" s="537">
        <v>25</v>
      </c>
      <c r="H77" s="303"/>
      <c r="I77" s="303" t="s">
        <v>768</v>
      </c>
      <c r="J77" s="308"/>
      <c r="K77" s="270"/>
      <c r="L77" s="270"/>
      <c r="M77" s="270"/>
      <c r="N77" s="270"/>
      <c r="O77" s="270"/>
      <c r="P77" s="270"/>
      <c r="Q77" s="270"/>
      <c r="R77" s="270"/>
      <c r="T77" s="62">
        <v>0</v>
      </c>
      <c r="U77" s="63">
        <v>0</v>
      </c>
      <c r="V77" s="62" t="s">
        <v>446</v>
      </c>
      <c r="W77" s="63">
        <v>1000</v>
      </c>
      <c r="Y77" s="63">
        <v>0</v>
      </c>
      <c r="Z77" s="62" t="s">
        <v>436</v>
      </c>
      <c r="AE77" s="62" t="s">
        <v>536</v>
      </c>
      <c r="AF77" s="62">
        <v>0</v>
      </c>
      <c r="AX77" s="62" t="s">
        <v>187</v>
      </c>
      <c r="AY77" s="58" t="s">
        <v>193</v>
      </c>
      <c r="AZ77" s="58">
        <v>15</v>
      </c>
      <c r="BA77" s="62">
        <v>0</v>
      </c>
      <c r="BB77" s="334"/>
      <c r="BC77" s="353">
        <v>9</v>
      </c>
      <c r="BD77" s="353" t="s">
        <v>186</v>
      </c>
      <c r="BE77" s="353" t="s">
        <v>182</v>
      </c>
      <c r="BF77" s="334"/>
      <c r="BG77" s="334"/>
      <c r="BH77" s="334"/>
      <c r="BI77" s="334"/>
      <c r="BJ77" s="334"/>
      <c r="BK77" s="334"/>
    </row>
    <row r="78" spans="1:63" ht="11.25" customHeight="1">
      <c r="A78" s="270"/>
      <c r="B78" s="304"/>
      <c r="C78" s="305"/>
      <c r="D78" s="305"/>
      <c r="E78" s="305"/>
      <c r="F78" s="305"/>
      <c r="G78" s="305"/>
      <c r="H78" s="305"/>
      <c r="I78" s="305"/>
      <c r="J78" s="318"/>
      <c r="K78" s="270"/>
      <c r="L78" s="270"/>
      <c r="M78" s="270"/>
      <c r="N78" s="270"/>
      <c r="O78" s="270"/>
      <c r="P78" s="270"/>
      <c r="Q78" s="270"/>
      <c r="R78" s="270"/>
      <c r="T78" s="62">
        <v>0</v>
      </c>
      <c r="U78" s="63">
        <v>0</v>
      </c>
      <c r="V78" s="62" t="s">
        <v>447</v>
      </c>
      <c r="W78" s="63">
        <v>1200</v>
      </c>
      <c r="Y78" s="63">
        <v>0</v>
      </c>
      <c r="Z78" s="62" t="s">
        <v>437</v>
      </c>
      <c r="AE78" s="62" t="s">
        <v>537</v>
      </c>
      <c r="AF78" s="62">
        <v>0</v>
      </c>
      <c r="AX78" s="62" t="s">
        <v>187</v>
      </c>
      <c r="AY78" s="58" t="s">
        <v>194</v>
      </c>
      <c r="AZ78" s="58">
        <v>16</v>
      </c>
      <c r="BA78" s="62">
        <v>0</v>
      </c>
      <c r="BB78" s="334"/>
      <c r="BC78" s="353">
        <v>10</v>
      </c>
      <c r="BD78" s="353" t="s">
        <v>187</v>
      </c>
      <c r="BE78" s="353" t="s">
        <v>182</v>
      </c>
      <c r="BF78" s="334"/>
      <c r="BG78" s="334"/>
      <c r="BH78" s="334"/>
      <c r="BI78" s="334"/>
      <c r="BJ78" s="334"/>
      <c r="BK78" s="334"/>
    </row>
    <row r="79" spans="1:63" ht="11.25" customHeight="1">
      <c r="A79" s="270"/>
      <c r="B79" s="303"/>
      <c r="C79" s="303"/>
      <c r="D79" s="303"/>
      <c r="E79" s="303"/>
      <c r="F79" s="303"/>
      <c r="G79" s="303"/>
      <c r="H79" s="303"/>
      <c r="I79" s="303"/>
      <c r="J79" s="303"/>
      <c r="K79" s="270"/>
      <c r="L79" s="270"/>
      <c r="M79" s="270"/>
      <c r="N79" s="270"/>
      <c r="O79" s="270"/>
      <c r="P79" s="270"/>
      <c r="Q79" s="270"/>
      <c r="R79" s="270"/>
      <c r="T79" s="62">
        <v>0</v>
      </c>
      <c r="U79" s="63">
        <v>0</v>
      </c>
      <c r="V79" s="62" t="s">
        <v>448</v>
      </c>
      <c r="W79" s="63">
        <v>1350</v>
      </c>
      <c r="Y79" s="63">
        <v>0</v>
      </c>
      <c r="Z79" s="62" t="s">
        <v>438</v>
      </c>
      <c r="AE79" s="62" t="s">
        <v>538</v>
      </c>
      <c r="AF79" s="62">
        <v>0</v>
      </c>
      <c r="AN79" s="62">
        <v>149</v>
      </c>
      <c r="AO79" s="62" t="s">
        <v>722</v>
      </c>
      <c r="AX79" s="62" t="s">
        <v>187</v>
      </c>
      <c r="AY79" s="58" t="s">
        <v>195</v>
      </c>
      <c r="AZ79" s="58">
        <v>17</v>
      </c>
      <c r="BA79" s="62">
        <v>0</v>
      </c>
      <c r="BB79" s="334"/>
      <c r="BC79" s="353">
        <v>11</v>
      </c>
      <c r="BD79" s="353" t="s">
        <v>188</v>
      </c>
      <c r="BE79" s="353" t="s">
        <v>183</v>
      </c>
      <c r="BF79" s="334"/>
      <c r="BG79" s="334"/>
      <c r="BH79" s="334"/>
      <c r="BI79" s="334"/>
      <c r="BJ79" s="334"/>
      <c r="BK79" s="435"/>
    </row>
    <row r="80" spans="1:63" ht="14.1" customHeight="1">
      <c r="A80" s="270"/>
      <c r="B80" s="270"/>
      <c r="C80" s="270"/>
      <c r="D80" s="270"/>
      <c r="E80" s="270"/>
      <c r="F80" s="270"/>
      <c r="G80" s="270" t="s">
        <v>959</v>
      </c>
      <c r="H80" s="270"/>
      <c r="I80" s="270"/>
      <c r="J80" s="270"/>
      <c r="K80" s="270"/>
      <c r="L80" s="270"/>
      <c r="M80" s="270"/>
      <c r="N80" s="270"/>
      <c r="O80" s="270"/>
      <c r="P80" s="270"/>
      <c r="Q80" s="270"/>
      <c r="R80" s="270"/>
      <c r="T80" s="62">
        <v>0</v>
      </c>
      <c r="U80" s="63">
        <v>0</v>
      </c>
      <c r="V80" s="62" t="s">
        <v>449</v>
      </c>
      <c r="W80" s="63">
        <v>1600</v>
      </c>
      <c r="Y80" s="63">
        <v>1</v>
      </c>
      <c r="Z80" s="62" t="s">
        <v>439</v>
      </c>
      <c r="AE80" s="62" t="s">
        <v>539</v>
      </c>
      <c r="AF80" s="62">
        <v>0</v>
      </c>
      <c r="AN80" s="62">
        <v>150</v>
      </c>
      <c r="AX80" s="62" t="s">
        <v>187</v>
      </c>
      <c r="AY80" s="60" t="s">
        <v>196</v>
      </c>
      <c r="AZ80" s="60">
        <v>18</v>
      </c>
      <c r="BA80" s="62">
        <v>0</v>
      </c>
      <c r="BB80" s="334"/>
      <c r="BC80" s="353">
        <v>12</v>
      </c>
      <c r="BD80" s="353" t="s">
        <v>190</v>
      </c>
      <c r="BE80" s="353" t="s">
        <v>183</v>
      </c>
      <c r="BF80" s="334"/>
      <c r="BG80" s="334"/>
      <c r="BH80" s="334"/>
      <c r="BI80" s="334"/>
      <c r="BJ80" s="334"/>
      <c r="BK80" s="435"/>
    </row>
    <row r="81" spans="1:63" ht="14.1" customHeight="1">
      <c r="A81" s="270"/>
      <c r="B81" s="270"/>
      <c r="C81" s="270"/>
      <c r="D81" s="270"/>
      <c r="E81" s="270"/>
      <c r="F81" s="270"/>
      <c r="G81" s="270"/>
      <c r="H81" s="270"/>
      <c r="I81" s="270"/>
      <c r="J81" s="270"/>
      <c r="K81" s="270"/>
      <c r="L81" s="270"/>
      <c r="M81" s="270"/>
      <c r="N81" s="270"/>
      <c r="O81" s="270"/>
      <c r="P81" s="270"/>
      <c r="Q81" s="270"/>
      <c r="R81" s="270"/>
      <c r="T81" s="62">
        <v>0</v>
      </c>
      <c r="U81" s="63">
        <v>0</v>
      </c>
      <c r="V81" s="62" t="s">
        <v>450</v>
      </c>
      <c r="W81" s="63">
        <v>2000</v>
      </c>
      <c r="Y81" s="63">
        <v>0</v>
      </c>
      <c r="Z81" s="62" t="s">
        <v>440</v>
      </c>
      <c r="AE81" s="62" t="s">
        <v>540</v>
      </c>
      <c r="AF81" s="62">
        <v>0</v>
      </c>
      <c r="AN81" s="62">
        <v>0</v>
      </c>
      <c r="BA81" s="62">
        <v>10</v>
      </c>
      <c r="BB81" s="334"/>
      <c r="BC81" s="353">
        <v>13</v>
      </c>
      <c r="BD81" s="353" t="s">
        <v>191</v>
      </c>
      <c r="BE81" s="353" t="s">
        <v>184</v>
      </c>
      <c r="BF81" s="334"/>
      <c r="BG81" s="334"/>
      <c r="BH81" s="334"/>
      <c r="BI81" s="334"/>
      <c r="BJ81" s="334"/>
      <c r="BK81" s="435"/>
    </row>
    <row r="82" spans="1:63" ht="14.1" hidden="1" customHeight="1">
      <c r="T82" s="62">
        <v>0</v>
      </c>
      <c r="U82" s="63">
        <v>0</v>
      </c>
      <c r="V82" s="62" t="s">
        <v>451</v>
      </c>
      <c r="W82" s="63">
        <v>2500</v>
      </c>
      <c r="Y82" s="63">
        <v>0</v>
      </c>
      <c r="Z82" s="62" t="s">
        <v>441</v>
      </c>
      <c r="AE82" s="62" t="s">
        <v>530</v>
      </c>
      <c r="AF82" s="62">
        <v>0</v>
      </c>
      <c r="BB82" s="334"/>
      <c r="BC82" s="353">
        <v>14</v>
      </c>
      <c r="BD82" s="353" t="s">
        <v>192</v>
      </c>
      <c r="BE82" s="353" t="s">
        <v>184</v>
      </c>
      <c r="BF82" s="334"/>
      <c r="BG82" s="334"/>
      <c r="BH82" s="334"/>
      <c r="BI82" s="334"/>
      <c r="BJ82" s="334"/>
      <c r="BK82" s="435"/>
    </row>
    <row r="83" spans="1:63" ht="14.1" hidden="1" customHeight="1">
      <c r="T83" s="62">
        <v>3000</v>
      </c>
      <c r="U83" s="63">
        <v>1</v>
      </c>
      <c r="V83" s="62" t="s">
        <v>452</v>
      </c>
      <c r="W83" s="63">
        <v>3000</v>
      </c>
      <c r="AE83" s="62" t="s">
        <v>541</v>
      </c>
      <c r="AF83" s="62">
        <v>0</v>
      </c>
      <c r="AI83" s="62" t="s">
        <v>716</v>
      </c>
      <c r="AJ83" s="62">
        <v>149</v>
      </c>
      <c r="AK83" s="62" t="s">
        <v>105</v>
      </c>
      <c r="AL83" s="62" t="s">
        <v>722</v>
      </c>
      <c r="AM83" s="62" t="s">
        <v>795</v>
      </c>
      <c r="BB83" s="334"/>
      <c r="BC83" s="353">
        <v>15</v>
      </c>
      <c r="BD83" s="353" t="s">
        <v>193</v>
      </c>
      <c r="BE83" s="353" t="s">
        <v>184</v>
      </c>
      <c r="BF83" s="334"/>
      <c r="BG83" s="334"/>
      <c r="BH83" s="334"/>
      <c r="BI83" s="334"/>
      <c r="BJ83" s="334"/>
      <c r="BK83" s="435"/>
    </row>
    <row r="84" spans="1:63" ht="14.1" hidden="1" customHeight="1">
      <c r="T84" s="62">
        <v>0</v>
      </c>
      <c r="U84" s="63">
        <v>0</v>
      </c>
      <c r="V84" s="62" t="s">
        <v>453</v>
      </c>
      <c r="W84" s="63">
        <v>4000</v>
      </c>
      <c r="AE84" s="62" t="s">
        <v>611</v>
      </c>
      <c r="AF84" s="62">
        <v>0</v>
      </c>
      <c r="BB84" s="334"/>
      <c r="BC84" s="353">
        <v>16</v>
      </c>
      <c r="BD84" s="353" t="s">
        <v>194</v>
      </c>
      <c r="BE84" s="353" t="s">
        <v>184</v>
      </c>
      <c r="BF84" s="334"/>
      <c r="BG84" s="334"/>
      <c r="BH84" s="334"/>
      <c r="BI84" s="334"/>
      <c r="BJ84" s="334"/>
      <c r="BK84" s="435"/>
    </row>
    <row r="85" spans="1:63" ht="14.1" hidden="1" customHeight="1">
      <c r="Y85" s="62">
        <v>1</v>
      </c>
      <c r="AE85" s="62" t="s">
        <v>612</v>
      </c>
      <c r="AF85" s="62">
        <v>0</v>
      </c>
      <c r="AJ85" s="62">
        <v>180</v>
      </c>
      <c r="BB85" s="334"/>
      <c r="BC85" s="353">
        <v>17</v>
      </c>
      <c r="BD85" s="353" t="s">
        <v>195</v>
      </c>
      <c r="BE85" s="353" t="s">
        <v>187</v>
      </c>
      <c r="BF85" s="334"/>
      <c r="BG85" s="334"/>
      <c r="BH85" s="334"/>
      <c r="BI85" s="334"/>
      <c r="BJ85" s="334"/>
      <c r="BK85" s="435"/>
    </row>
    <row r="86" spans="1:63" ht="14.1" hidden="1" customHeight="1">
      <c r="T86" s="104">
        <v>3000</v>
      </c>
      <c r="U86" s="63">
        <v>1</v>
      </c>
      <c r="AE86" s="62" t="s">
        <v>613</v>
      </c>
      <c r="AF86" s="62">
        <v>0</v>
      </c>
      <c r="AI86" s="62" t="s">
        <v>105</v>
      </c>
      <c r="BB86" s="334"/>
      <c r="BC86" s="357">
        <v>18</v>
      </c>
      <c r="BD86" s="357" t="s">
        <v>196</v>
      </c>
      <c r="BE86" s="357" t="s">
        <v>187</v>
      </c>
      <c r="BF86" s="334"/>
      <c r="BG86" s="334"/>
      <c r="BH86" s="334"/>
      <c r="BI86" s="334"/>
      <c r="BJ86" s="334"/>
      <c r="BK86" s="435"/>
    </row>
    <row r="87" spans="1:63" ht="14.1" hidden="1" customHeight="1">
      <c r="T87" s="62">
        <v>327.60000000000002</v>
      </c>
      <c r="AE87" s="62" t="s">
        <v>614</v>
      </c>
      <c r="AF87" s="62">
        <v>0</v>
      </c>
      <c r="AJ87" s="62">
        <v>0</v>
      </c>
      <c r="AK87" s="62">
        <v>60</v>
      </c>
      <c r="BB87" s="334"/>
      <c r="BC87" s="435"/>
      <c r="BD87" s="435"/>
      <c r="BE87" s="435"/>
      <c r="BF87" s="334"/>
      <c r="BG87" s="334"/>
      <c r="BH87" s="334"/>
      <c r="BI87" s="334"/>
      <c r="BJ87" s="334"/>
      <c r="BK87" s="435"/>
    </row>
    <row r="88" spans="1:63" ht="14.1" hidden="1" customHeight="1">
      <c r="T88" s="62">
        <v>0</v>
      </c>
      <c r="AE88" s="62" t="s">
        <v>615</v>
      </c>
      <c r="AF88" s="62">
        <v>0</v>
      </c>
      <c r="AJ88" s="62">
        <v>60.000000999999997</v>
      </c>
      <c r="AK88" s="62">
        <v>100</v>
      </c>
      <c r="BB88" s="334"/>
      <c r="BC88" s="438" t="s">
        <v>763</v>
      </c>
      <c r="BD88" s="106">
        <v>150</v>
      </c>
      <c r="BE88" s="435" t="s">
        <v>165</v>
      </c>
      <c r="BF88" s="122">
        <v>75</v>
      </c>
      <c r="BG88" s="334"/>
      <c r="BH88" s="334"/>
      <c r="BI88" s="334"/>
      <c r="BJ88" s="334"/>
      <c r="BK88" s="435"/>
    </row>
    <row r="89" spans="1:63" ht="14.1" hidden="1" customHeight="1">
      <c r="AE89" s="62" t="s">
        <v>616</v>
      </c>
      <c r="AF89" s="62">
        <v>0</v>
      </c>
      <c r="AJ89" s="62">
        <v>100.000001</v>
      </c>
      <c r="AK89" s="62">
        <v>150</v>
      </c>
      <c r="BB89" s="334"/>
      <c r="BC89" s="434"/>
      <c r="BD89" s="434"/>
      <c r="BE89" s="439" t="s">
        <v>178</v>
      </c>
      <c r="BF89" s="434" t="s">
        <v>177</v>
      </c>
      <c r="BG89" s="434" t="s">
        <v>168</v>
      </c>
      <c r="BH89" s="434" t="s">
        <v>178</v>
      </c>
      <c r="BI89" s="434" t="s">
        <v>179</v>
      </c>
      <c r="BJ89" s="434" t="s">
        <v>43</v>
      </c>
      <c r="BK89" s="435"/>
    </row>
    <row r="90" spans="1:63" ht="14.1" hidden="1" customHeight="1">
      <c r="AE90" s="62" t="s">
        <v>764</v>
      </c>
      <c r="AF90" s="62">
        <v>0</v>
      </c>
      <c r="AJ90" s="62">
        <v>150.000001</v>
      </c>
      <c r="AK90" s="62">
        <v>200</v>
      </c>
      <c r="BB90" s="334"/>
      <c r="BC90" s="353"/>
      <c r="BD90" s="353"/>
      <c r="BE90" s="440" t="s">
        <v>47</v>
      </c>
      <c r="BF90" s="353" t="s">
        <v>47</v>
      </c>
      <c r="BG90" s="353" t="s">
        <v>43</v>
      </c>
      <c r="BH90" s="353" t="s">
        <v>47</v>
      </c>
      <c r="BI90" s="353" t="s">
        <v>47</v>
      </c>
      <c r="BJ90" s="353" t="s">
        <v>46</v>
      </c>
      <c r="BK90" s="435"/>
    </row>
    <row r="91" spans="1:63" ht="14.1" hidden="1" customHeight="1">
      <c r="AF91" s="62">
        <v>0</v>
      </c>
      <c r="AJ91" s="62">
        <v>200.000001</v>
      </c>
      <c r="AK91" s="62">
        <v>300</v>
      </c>
      <c r="BB91" s="334"/>
      <c r="BC91" s="353"/>
      <c r="BD91" s="353"/>
      <c r="BE91" s="440" t="s">
        <v>157</v>
      </c>
      <c r="BF91" s="353" t="s">
        <v>157</v>
      </c>
      <c r="BG91" s="353" t="s">
        <v>46</v>
      </c>
      <c r="BH91" s="353" t="s">
        <v>157</v>
      </c>
      <c r="BI91" s="353" t="s">
        <v>157</v>
      </c>
      <c r="BJ91" s="353" t="s">
        <v>180</v>
      </c>
      <c r="BK91" s="435"/>
    </row>
    <row r="92" spans="1:63" ht="14.1" hidden="1" customHeight="1">
      <c r="AJ92" s="62">
        <v>300.000001</v>
      </c>
      <c r="AK92" s="62">
        <v>400</v>
      </c>
      <c r="BB92" s="334"/>
      <c r="BC92" s="436"/>
      <c r="BD92" s="353">
        <v>0</v>
      </c>
      <c r="BE92" s="439">
        <v>420</v>
      </c>
      <c r="BF92" s="434">
        <v>355</v>
      </c>
      <c r="BG92" s="434" t="s">
        <v>187</v>
      </c>
      <c r="BH92" s="434">
        <v>420</v>
      </c>
      <c r="BI92" s="434">
        <v>475</v>
      </c>
      <c r="BJ92" s="434" t="s">
        <v>385</v>
      </c>
      <c r="BK92" s="334"/>
    </row>
    <row r="93" spans="1:63" ht="14.1" hidden="1" customHeight="1">
      <c r="AJ93" s="62">
        <v>400.000001</v>
      </c>
      <c r="AK93" s="62">
        <v>600</v>
      </c>
      <c r="BB93" s="334"/>
      <c r="BC93" s="354"/>
      <c r="BD93" s="353">
        <v>420.00099999999998</v>
      </c>
      <c r="BE93" s="440">
        <v>460</v>
      </c>
      <c r="BF93" s="353">
        <v>385</v>
      </c>
      <c r="BG93" s="353" t="s">
        <v>188</v>
      </c>
      <c r="BH93" s="353">
        <v>460</v>
      </c>
      <c r="BI93" s="353">
        <v>520</v>
      </c>
      <c r="BJ93" s="353" t="s">
        <v>755</v>
      </c>
      <c r="BK93" s="334"/>
    </row>
    <row r="94" spans="1:63" ht="14.1" hidden="1" customHeight="1">
      <c r="AJ94" s="62">
        <v>600.000001</v>
      </c>
      <c r="AK94" s="62">
        <v>800</v>
      </c>
      <c r="BB94" s="334"/>
      <c r="BC94" s="354"/>
      <c r="BD94" s="353">
        <v>460.00099999999998</v>
      </c>
      <c r="BE94" s="440">
        <v>475</v>
      </c>
      <c r="BF94" s="353">
        <v>400</v>
      </c>
      <c r="BG94" s="353" t="s">
        <v>188</v>
      </c>
      <c r="BH94" s="353">
        <v>475</v>
      </c>
      <c r="BI94" s="353">
        <v>535</v>
      </c>
      <c r="BJ94" s="353" t="s">
        <v>386</v>
      </c>
      <c r="BK94" s="334"/>
    </row>
    <row r="95" spans="1:63" ht="14.1" hidden="1" customHeight="1">
      <c r="U95" s="57" t="s">
        <v>43</v>
      </c>
      <c r="V95" s="57" t="s">
        <v>43</v>
      </c>
      <c r="W95" s="276" t="s">
        <v>475</v>
      </c>
      <c r="Y95" s="59" t="s">
        <v>215</v>
      </c>
      <c r="Z95" s="62" t="s">
        <v>195</v>
      </c>
      <c r="AA95" s="62">
        <v>14</v>
      </c>
      <c r="AB95" s="104" t="s">
        <v>183</v>
      </c>
      <c r="AC95" s="62">
        <v>1</v>
      </c>
      <c r="AJ95" s="62">
        <v>800.000001</v>
      </c>
      <c r="AK95" s="62">
        <v>1000</v>
      </c>
      <c r="BB95" s="334"/>
      <c r="BC95" s="354"/>
      <c r="BD95" s="353">
        <v>475.00099999999998</v>
      </c>
      <c r="BE95" s="440">
        <v>490</v>
      </c>
      <c r="BF95" s="353">
        <v>410</v>
      </c>
      <c r="BG95" s="353" t="s">
        <v>188</v>
      </c>
      <c r="BH95" s="353">
        <v>490</v>
      </c>
      <c r="BI95" s="353">
        <v>555</v>
      </c>
      <c r="BJ95" s="353" t="s">
        <v>756</v>
      </c>
      <c r="BK95" s="334"/>
    </row>
    <row r="96" spans="1:63" ht="14.1" hidden="1" customHeight="1">
      <c r="U96" s="58" t="s">
        <v>46</v>
      </c>
      <c r="V96" s="58" t="s">
        <v>46</v>
      </c>
      <c r="W96" s="268" t="s">
        <v>168</v>
      </c>
      <c r="Y96" s="59" t="s">
        <v>383</v>
      </c>
      <c r="Z96" s="62" t="s">
        <v>196</v>
      </c>
      <c r="AA96" s="62">
        <v>15</v>
      </c>
      <c r="AB96" s="104" t="s">
        <v>183</v>
      </c>
      <c r="AC96" s="62">
        <v>2</v>
      </c>
      <c r="AJ96" s="62">
        <v>1000.000001</v>
      </c>
      <c r="AK96" s="62">
        <v>1200</v>
      </c>
      <c r="BB96" s="334"/>
      <c r="BC96" s="354"/>
      <c r="BD96" s="353">
        <v>490.00099999999998</v>
      </c>
      <c r="BE96" s="440">
        <v>520</v>
      </c>
      <c r="BF96" s="353">
        <v>435</v>
      </c>
      <c r="BG96" s="353" t="s">
        <v>188</v>
      </c>
      <c r="BH96" s="353">
        <v>520</v>
      </c>
      <c r="BI96" s="353">
        <v>585</v>
      </c>
      <c r="BJ96" s="353" t="s">
        <v>757</v>
      </c>
      <c r="BK96" s="334"/>
    </row>
    <row r="97" spans="20:63" ht="14.1" hidden="1" customHeight="1">
      <c r="U97" s="58" t="s">
        <v>180</v>
      </c>
      <c r="V97" s="58" t="s">
        <v>181</v>
      </c>
      <c r="W97" s="268"/>
      <c r="Y97" s="62" t="s">
        <v>430</v>
      </c>
      <c r="AB97" s="104" t="s">
        <v>183</v>
      </c>
      <c r="AC97" s="62">
        <v>3</v>
      </c>
      <c r="BB97" s="334"/>
      <c r="BC97" s="354"/>
      <c r="BD97" s="353">
        <v>520.00099999999998</v>
      </c>
      <c r="BE97" s="440">
        <v>545</v>
      </c>
      <c r="BF97" s="353">
        <v>455</v>
      </c>
      <c r="BG97" s="353" t="s">
        <v>188</v>
      </c>
      <c r="BH97" s="353">
        <v>545</v>
      </c>
      <c r="BI97" s="353">
        <v>615</v>
      </c>
      <c r="BJ97" s="353" t="s">
        <v>387</v>
      </c>
      <c r="BK97" s="334"/>
    </row>
    <row r="98" spans="20:63" ht="14.1" hidden="1" customHeight="1">
      <c r="T98" s="62">
        <v>1</v>
      </c>
      <c r="U98" s="57" t="s">
        <v>182</v>
      </c>
      <c r="V98" s="57">
        <v>5</v>
      </c>
      <c r="W98" s="276" t="s">
        <v>203</v>
      </c>
      <c r="AH98" s="104" t="s">
        <v>725</v>
      </c>
      <c r="AI98" s="62">
        <v>200</v>
      </c>
      <c r="AK98" s="62" t="s">
        <v>713</v>
      </c>
      <c r="AL98" s="62" t="s">
        <v>199</v>
      </c>
      <c r="AM98" s="62">
        <v>3</v>
      </c>
      <c r="BB98" s="334"/>
      <c r="BC98" s="354"/>
      <c r="BD98" s="353">
        <v>545.00099999999998</v>
      </c>
      <c r="BE98" s="440">
        <v>590</v>
      </c>
      <c r="BF98" s="353">
        <v>495</v>
      </c>
      <c r="BG98" s="353" t="s">
        <v>190</v>
      </c>
      <c r="BH98" s="353">
        <v>590</v>
      </c>
      <c r="BI98" s="353">
        <v>665</v>
      </c>
      <c r="BJ98" s="353" t="s">
        <v>758</v>
      </c>
      <c r="BK98" s="334"/>
    </row>
    <row r="99" spans="20:63" ht="14.1" hidden="1" customHeight="1">
      <c r="T99" s="62">
        <v>2</v>
      </c>
      <c r="U99" s="58" t="s">
        <v>183</v>
      </c>
      <c r="V99" s="58">
        <v>6</v>
      </c>
      <c r="W99" s="268" t="s">
        <v>203</v>
      </c>
      <c r="AH99" s="104" t="s">
        <v>726</v>
      </c>
      <c r="AI99" s="62">
        <v>200</v>
      </c>
      <c r="AK99" s="62" t="s">
        <v>714</v>
      </c>
      <c r="AL99" s="62" t="s">
        <v>768</v>
      </c>
      <c r="AM99" s="62">
        <v>0</v>
      </c>
      <c r="BB99" s="334"/>
      <c r="BC99" s="354"/>
      <c r="BD99" s="353">
        <v>590.00099999999998</v>
      </c>
      <c r="BE99" s="440">
        <v>625</v>
      </c>
      <c r="BF99" s="353">
        <v>520</v>
      </c>
      <c r="BG99" s="353" t="s">
        <v>190</v>
      </c>
      <c r="BH99" s="353">
        <v>625</v>
      </c>
      <c r="BI99" s="353">
        <v>705</v>
      </c>
      <c r="BJ99" s="353" t="s">
        <v>759</v>
      </c>
      <c r="BK99" s="334"/>
    </row>
    <row r="100" spans="20:63" ht="14.1" hidden="1" customHeight="1">
      <c r="T100" s="62">
        <v>3</v>
      </c>
      <c r="U100" s="58" t="s">
        <v>185</v>
      </c>
      <c r="V100" s="58">
        <v>6</v>
      </c>
      <c r="W100" s="268" t="s">
        <v>203</v>
      </c>
      <c r="AB100" s="62" t="s">
        <v>105</v>
      </c>
      <c r="AH100" s="104" t="s">
        <v>727</v>
      </c>
      <c r="AI100" s="62">
        <v>200</v>
      </c>
      <c r="AK100" s="62" t="s">
        <v>715</v>
      </c>
      <c r="AL100" s="274" t="s">
        <v>768</v>
      </c>
      <c r="AM100" s="62">
        <v>0</v>
      </c>
      <c r="BB100" s="334"/>
      <c r="BC100" s="354"/>
      <c r="BD100" s="353">
        <v>625.00099999999998</v>
      </c>
      <c r="BE100" s="440">
        <v>650</v>
      </c>
      <c r="BF100" s="353">
        <v>545</v>
      </c>
      <c r="BG100" s="353" t="s">
        <v>190</v>
      </c>
      <c r="BH100" s="353">
        <v>650</v>
      </c>
      <c r="BI100" s="353">
        <v>735</v>
      </c>
      <c r="BJ100" s="353" t="s">
        <v>760</v>
      </c>
      <c r="BK100" s="334"/>
    </row>
    <row r="101" spans="20:63" ht="14.1" hidden="1" customHeight="1">
      <c r="T101" s="62">
        <v>4</v>
      </c>
      <c r="U101" s="58" t="s">
        <v>184</v>
      </c>
      <c r="V101" s="58">
        <v>8</v>
      </c>
      <c r="W101" s="268" t="s">
        <v>203</v>
      </c>
      <c r="AB101" s="104" t="s">
        <v>183</v>
      </c>
      <c r="AC101" s="104">
        <v>1</v>
      </c>
      <c r="AM101" s="62">
        <v>3</v>
      </c>
      <c r="BB101" s="334"/>
      <c r="BC101" s="358"/>
      <c r="BD101" s="357">
        <v>650.00099999999998</v>
      </c>
      <c r="BE101" s="441">
        <v>665</v>
      </c>
      <c r="BF101" s="357">
        <v>560</v>
      </c>
      <c r="BG101" s="357" t="s">
        <v>190</v>
      </c>
      <c r="BH101" s="357">
        <v>665</v>
      </c>
      <c r="BI101" s="357">
        <v>750</v>
      </c>
      <c r="BJ101" s="357" t="s">
        <v>761</v>
      </c>
      <c r="BK101" s="334"/>
    </row>
    <row r="102" spans="20:63" ht="14.1" hidden="1" customHeight="1">
      <c r="T102" s="62">
        <v>5</v>
      </c>
      <c r="U102" s="58" t="s">
        <v>186</v>
      </c>
      <c r="V102" s="58">
        <v>9</v>
      </c>
      <c r="W102" s="268" t="s">
        <v>182</v>
      </c>
      <c r="AB102" s="104" t="s">
        <v>476</v>
      </c>
      <c r="AH102" s="62" t="s">
        <v>105</v>
      </c>
      <c r="AI102" s="62">
        <v>200</v>
      </c>
      <c r="AJ102" s="62" t="s">
        <v>728</v>
      </c>
      <c r="AM102" s="104" t="s">
        <v>796</v>
      </c>
      <c r="AO102" s="62" t="s">
        <v>797</v>
      </c>
      <c r="BB102" s="334"/>
      <c r="BC102" s="334"/>
      <c r="BD102" s="334"/>
      <c r="BE102" s="334"/>
      <c r="BF102" s="334"/>
      <c r="BG102" s="334"/>
      <c r="BH102" s="334"/>
      <c r="BI102" s="334"/>
      <c r="BJ102" s="334"/>
      <c r="BK102" s="334"/>
    </row>
    <row r="103" spans="20:63" ht="14.1" hidden="1" customHeight="1">
      <c r="T103" s="62">
        <v>6</v>
      </c>
      <c r="U103" s="58" t="s">
        <v>187</v>
      </c>
      <c r="V103" s="58">
        <v>10</v>
      </c>
      <c r="W103" s="268" t="s">
        <v>182</v>
      </c>
      <c r="AH103" s="62" t="s">
        <v>105</v>
      </c>
      <c r="AI103" s="62">
        <v>200</v>
      </c>
      <c r="AJ103" s="62" t="s">
        <v>83</v>
      </c>
      <c r="AO103" s="62" t="s">
        <v>798</v>
      </c>
      <c r="BB103" s="334"/>
      <c r="BC103" s="334"/>
      <c r="BD103" s="334" t="s">
        <v>187</v>
      </c>
      <c r="BE103" s="334"/>
      <c r="BF103" s="334"/>
      <c r="BG103" s="334"/>
      <c r="BH103" s="334"/>
      <c r="BI103" s="334"/>
      <c r="BJ103" s="334"/>
      <c r="BK103" s="334"/>
    </row>
    <row r="104" spans="20:63" ht="14.1" hidden="1" customHeight="1">
      <c r="T104" s="62">
        <v>7</v>
      </c>
      <c r="U104" s="58" t="s">
        <v>188</v>
      </c>
      <c r="V104" s="58">
        <v>11</v>
      </c>
      <c r="W104" s="268" t="s">
        <v>182</v>
      </c>
      <c r="AB104" s="62" t="s">
        <v>799</v>
      </c>
      <c r="BB104" s="334"/>
      <c r="BC104" s="334"/>
      <c r="BD104" s="334"/>
      <c r="BE104" s="334"/>
      <c r="BF104" s="334"/>
      <c r="BG104" s="334"/>
      <c r="BH104" s="334"/>
      <c r="BI104" s="334"/>
      <c r="BJ104" s="334"/>
      <c r="BK104" s="334"/>
    </row>
    <row r="105" spans="20:63" ht="14.1" hidden="1" customHeight="1">
      <c r="T105" s="62">
        <v>8</v>
      </c>
      <c r="U105" s="58" t="s">
        <v>190</v>
      </c>
      <c r="V105" s="58">
        <v>12</v>
      </c>
      <c r="W105" s="268" t="s">
        <v>183</v>
      </c>
    </row>
    <row r="106" spans="20:63" ht="14.1" hidden="1" customHeight="1">
      <c r="T106" s="62">
        <v>9</v>
      </c>
      <c r="U106" s="268" t="s">
        <v>190</v>
      </c>
      <c r="V106" s="58">
        <v>12</v>
      </c>
      <c r="W106" s="268" t="s">
        <v>183</v>
      </c>
    </row>
    <row r="107" spans="20:63" ht="14.1" hidden="1" customHeight="1">
      <c r="T107" s="62">
        <v>10</v>
      </c>
      <c r="U107" s="268" t="s">
        <v>191</v>
      </c>
      <c r="V107" s="58">
        <v>12</v>
      </c>
      <c r="W107" s="268" t="s">
        <v>183</v>
      </c>
    </row>
    <row r="108" spans="20:63" ht="14.1" hidden="1" customHeight="1">
      <c r="T108" s="62">
        <v>11</v>
      </c>
      <c r="U108" s="268" t="s">
        <v>192</v>
      </c>
      <c r="V108" s="58">
        <v>12</v>
      </c>
      <c r="W108" s="268" t="s">
        <v>183</v>
      </c>
    </row>
    <row r="109" spans="20:63" ht="14.1" hidden="1" customHeight="1">
      <c r="T109" s="62">
        <v>12</v>
      </c>
      <c r="U109" s="268" t="s">
        <v>193</v>
      </c>
      <c r="V109" s="58">
        <v>12</v>
      </c>
      <c r="W109" s="268" t="s">
        <v>183</v>
      </c>
    </row>
    <row r="110" spans="20:63" ht="14.1" hidden="1" customHeight="1">
      <c r="T110" s="62">
        <v>13</v>
      </c>
      <c r="U110" s="268" t="s">
        <v>194</v>
      </c>
      <c r="V110" s="58">
        <v>12</v>
      </c>
      <c r="W110" s="268" t="s">
        <v>183</v>
      </c>
      <c r="AJ110" s="122" t="s">
        <v>105</v>
      </c>
      <c r="AL110" s="62" t="s">
        <v>162</v>
      </c>
    </row>
    <row r="111" spans="20:63" ht="14.1" hidden="1" customHeight="1">
      <c r="T111" s="62">
        <v>14</v>
      </c>
      <c r="U111" s="268" t="s">
        <v>195</v>
      </c>
      <c r="V111" s="58">
        <v>12</v>
      </c>
      <c r="W111" s="268" t="s">
        <v>183</v>
      </c>
      <c r="AJ111" s="122" t="s">
        <v>105</v>
      </c>
      <c r="AL111" s="62" t="s">
        <v>162</v>
      </c>
    </row>
    <row r="112" spans="20:63" ht="14.1" hidden="1" customHeight="1">
      <c r="T112" s="62">
        <v>15</v>
      </c>
      <c r="U112" s="268" t="s">
        <v>196</v>
      </c>
      <c r="V112" s="268">
        <v>12</v>
      </c>
      <c r="W112" s="268" t="s">
        <v>183</v>
      </c>
      <c r="AJ112" s="122" t="s">
        <v>105</v>
      </c>
      <c r="AL112" s="62" t="s">
        <v>162</v>
      </c>
    </row>
    <row r="113" spans="20:38" ht="14.1" hidden="1" customHeight="1">
      <c r="T113" s="62">
        <v>16</v>
      </c>
      <c r="U113" s="268" t="s">
        <v>385</v>
      </c>
      <c r="V113" s="268">
        <v>12</v>
      </c>
      <c r="W113" s="268" t="s">
        <v>183</v>
      </c>
      <c r="AJ113" s="122" t="s">
        <v>105</v>
      </c>
      <c r="AL113" s="62" t="s">
        <v>162</v>
      </c>
    </row>
    <row r="114" spans="20:38" ht="14.1" hidden="1" customHeight="1">
      <c r="T114" s="62">
        <v>17</v>
      </c>
      <c r="U114" s="268" t="s">
        <v>386</v>
      </c>
      <c r="V114" s="268">
        <v>12</v>
      </c>
      <c r="W114" s="268" t="s">
        <v>183</v>
      </c>
      <c r="AJ114" s="122" t="s">
        <v>105</v>
      </c>
      <c r="AL114" s="62" t="s">
        <v>162</v>
      </c>
    </row>
    <row r="115" spans="20:38" ht="14.1" hidden="1" customHeight="1">
      <c r="T115" s="62">
        <v>18</v>
      </c>
      <c r="U115" s="278" t="s">
        <v>387</v>
      </c>
      <c r="V115" s="278">
        <v>12</v>
      </c>
      <c r="W115" s="278" t="s">
        <v>183</v>
      </c>
    </row>
    <row r="116" spans="20:38" ht="14.1" hidden="1" customHeight="1"/>
    <row r="117" spans="20:38" ht="14.1" hidden="1" customHeight="1"/>
    <row r="118" spans="20:38" ht="14.1" hidden="1" customHeight="1"/>
    <row r="119" spans="20:38" ht="14.1" hidden="1" customHeight="1">
      <c r="U119" s="63" t="s">
        <v>215</v>
      </c>
    </row>
    <row r="120" spans="20:38" ht="14.1" hidden="1" customHeight="1">
      <c r="U120" s="63" t="s">
        <v>63</v>
      </c>
      <c r="V120" s="329">
        <v>100</v>
      </c>
      <c r="W120" s="330" t="s">
        <v>478</v>
      </c>
      <c r="AC120" s="62" t="s">
        <v>105</v>
      </c>
      <c r="AD120" s="62">
        <v>1</v>
      </c>
      <c r="AE120" s="62" t="s">
        <v>800</v>
      </c>
    </row>
    <row r="121" spans="20:38" ht="14.1" hidden="1" customHeight="1">
      <c r="U121" s="59" t="s">
        <v>44</v>
      </c>
      <c r="V121" s="63">
        <v>1</v>
      </c>
      <c r="W121" s="63" t="s">
        <v>162</v>
      </c>
      <c r="X121" s="62" t="s">
        <v>801</v>
      </c>
      <c r="Y121" s="62" t="s">
        <v>105</v>
      </c>
      <c r="Z121" s="289" t="s">
        <v>170</v>
      </c>
      <c r="AB121" s="62" t="s">
        <v>157</v>
      </c>
      <c r="AC121" s="62" t="s">
        <v>105</v>
      </c>
      <c r="AD121" s="62">
        <v>2</v>
      </c>
      <c r="AE121" s="62" t="s">
        <v>802</v>
      </c>
    </row>
    <row r="122" spans="20:38" ht="14.1" hidden="1" customHeight="1">
      <c r="U122" s="59" t="s">
        <v>50</v>
      </c>
      <c r="AC122" s="62" t="s">
        <v>105</v>
      </c>
      <c r="AD122" s="62">
        <v>3</v>
      </c>
      <c r="AE122" s="93" t="s">
        <v>803</v>
      </c>
    </row>
    <row r="123" spans="20:38" ht="14.1" hidden="1" customHeight="1">
      <c r="U123" s="62" t="s">
        <v>51</v>
      </c>
      <c r="AC123" s="62" t="s">
        <v>105</v>
      </c>
      <c r="AD123" s="62">
        <v>4</v>
      </c>
      <c r="AE123" s="93" t="s">
        <v>768</v>
      </c>
    </row>
    <row r="124" spans="20:38" ht="14.1" hidden="1" customHeight="1">
      <c r="U124" s="63" t="s">
        <v>55</v>
      </c>
      <c r="AC124" s="62" t="s">
        <v>105</v>
      </c>
      <c r="AD124" s="62">
        <v>5</v>
      </c>
      <c r="AE124" s="93" t="s">
        <v>768</v>
      </c>
    </row>
    <row r="125" spans="20:38" ht="14.1" hidden="1" customHeight="1">
      <c r="U125" s="63" t="s">
        <v>56</v>
      </c>
      <c r="AC125" s="62" t="s">
        <v>105</v>
      </c>
      <c r="AE125" s="93"/>
    </row>
    <row r="126" spans="20:38" ht="14.1" hidden="1" customHeight="1"/>
    <row r="127" spans="20:38" ht="14.1" hidden="1" customHeight="1">
      <c r="V127" s="63" t="s">
        <v>199</v>
      </c>
    </row>
    <row r="128" spans="20:38" ht="14.1" hidden="1" customHeight="1">
      <c r="U128" s="63" t="s">
        <v>383</v>
      </c>
    </row>
    <row r="129" spans="20:33" ht="14.1" hidden="1" customHeight="1">
      <c r="U129" s="63" t="s">
        <v>63</v>
      </c>
      <c r="V129" s="329">
        <v>30</v>
      </c>
      <c r="W129" s="330" t="s">
        <v>478</v>
      </c>
      <c r="AC129" s="62" t="s">
        <v>105</v>
      </c>
      <c r="AD129" s="62">
        <v>1</v>
      </c>
      <c r="AE129" s="62" t="s">
        <v>804</v>
      </c>
      <c r="AG129" s="62" t="s">
        <v>804</v>
      </c>
    </row>
    <row r="130" spans="20:33" ht="14.1" hidden="1" customHeight="1">
      <c r="U130" s="59" t="s">
        <v>44</v>
      </c>
      <c r="V130" s="294">
        <v>1</v>
      </c>
      <c r="W130" s="63" t="s">
        <v>162</v>
      </c>
      <c r="X130" s="289" t="s">
        <v>439</v>
      </c>
      <c r="Y130" s="62" t="s">
        <v>105</v>
      </c>
      <c r="Z130" s="289" t="s">
        <v>171</v>
      </c>
      <c r="AC130" s="62" t="s">
        <v>105</v>
      </c>
      <c r="AD130" s="62">
        <v>2</v>
      </c>
      <c r="AE130" s="62" t="s">
        <v>777</v>
      </c>
      <c r="AG130" s="62" t="s">
        <v>777</v>
      </c>
    </row>
    <row r="131" spans="20:33" ht="14.1" hidden="1" customHeight="1">
      <c r="U131" s="59" t="s">
        <v>50</v>
      </c>
      <c r="V131" s="294">
        <v>3</v>
      </c>
      <c r="W131" s="63" t="s">
        <v>162</v>
      </c>
      <c r="X131" s="63" t="s">
        <v>196</v>
      </c>
      <c r="Y131" s="62" t="s">
        <v>105</v>
      </c>
      <c r="Z131" s="62" t="s">
        <v>159</v>
      </c>
      <c r="AA131" s="62" t="s">
        <v>105</v>
      </c>
      <c r="AB131" s="289" t="s">
        <v>157</v>
      </c>
      <c r="AC131" s="62" t="s">
        <v>105</v>
      </c>
      <c r="AD131" s="62" t="s">
        <v>805</v>
      </c>
      <c r="AE131" s="62" t="s">
        <v>806</v>
      </c>
      <c r="AG131" s="62" t="s">
        <v>806</v>
      </c>
    </row>
    <row r="132" spans="20:33" ht="14.1" hidden="1" customHeight="1">
      <c r="U132" s="62" t="s">
        <v>51</v>
      </c>
      <c r="V132" s="294">
        <v>1</v>
      </c>
      <c r="W132" s="63" t="s">
        <v>162</v>
      </c>
      <c r="X132" s="63" t="s">
        <v>182</v>
      </c>
      <c r="Y132" s="62" t="s">
        <v>105</v>
      </c>
      <c r="Z132" s="62" t="s">
        <v>159</v>
      </c>
      <c r="AA132" s="62" t="s">
        <v>105</v>
      </c>
      <c r="AB132" s="62" t="s">
        <v>157</v>
      </c>
      <c r="AC132" s="62" t="s">
        <v>105</v>
      </c>
      <c r="AD132" s="62">
        <v>99</v>
      </c>
      <c r="AE132" s="62" t="s">
        <v>768</v>
      </c>
      <c r="AG132" s="62" t="s">
        <v>807</v>
      </c>
    </row>
    <row r="133" spans="20:33" ht="14.1" hidden="1" customHeight="1">
      <c r="U133" s="63" t="s">
        <v>55</v>
      </c>
      <c r="V133" s="294">
        <v>1</v>
      </c>
      <c r="W133" s="63" t="s">
        <v>162</v>
      </c>
      <c r="X133" s="63" t="s">
        <v>196</v>
      </c>
      <c r="Y133" s="62" t="s">
        <v>105</v>
      </c>
      <c r="Z133" s="62" t="s">
        <v>159</v>
      </c>
      <c r="AA133" s="62" t="s">
        <v>105</v>
      </c>
      <c r="AB133" s="62" t="s">
        <v>157</v>
      </c>
      <c r="AC133" s="62" t="s">
        <v>105</v>
      </c>
      <c r="AD133" s="62" t="s">
        <v>554</v>
      </c>
      <c r="AE133" s="62" t="s">
        <v>807</v>
      </c>
      <c r="AG133" s="62" t="s">
        <v>768</v>
      </c>
    </row>
    <row r="134" spans="20:33" ht="14.1" hidden="1" customHeight="1">
      <c r="AE134" s="62" t="s">
        <v>105</v>
      </c>
    </row>
    <row r="135" spans="20:33" ht="14.1" hidden="1" customHeight="1">
      <c r="AF135" s="93"/>
    </row>
    <row r="136" spans="20:33" ht="14.1" hidden="1" customHeight="1"/>
    <row r="137" spans="20:33" ht="14.1" hidden="1" customHeight="1">
      <c r="V137" s="104" t="s">
        <v>65</v>
      </c>
      <c r="W137" s="104" t="s">
        <v>48</v>
      </c>
      <c r="X137" s="104" t="s">
        <v>66</v>
      </c>
      <c r="Y137" s="104" t="s">
        <v>89</v>
      </c>
      <c r="Z137" s="104" t="s">
        <v>480</v>
      </c>
      <c r="AA137" s="104" t="s">
        <v>481</v>
      </c>
      <c r="AB137" s="104" t="s">
        <v>482</v>
      </c>
      <c r="AC137" s="104" t="s">
        <v>483</v>
      </c>
      <c r="AD137" s="62">
        <v>1</v>
      </c>
      <c r="AE137" s="62" t="s">
        <v>800</v>
      </c>
    </row>
    <row r="138" spans="20:33" ht="14.1" hidden="1" customHeight="1">
      <c r="AD138" s="62">
        <v>2</v>
      </c>
      <c r="AE138" s="62" t="s">
        <v>802</v>
      </c>
    </row>
    <row r="139" spans="20:33" ht="14.1" hidden="1" customHeight="1">
      <c r="T139" s="62">
        <v>5</v>
      </c>
      <c r="U139" s="63" t="s">
        <v>182</v>
      </c>
      <c r="V139" s="62">
        <v>0</v>
      </c>
      <c r="W139" s="62">
        <v>0</v>
      </c>
      <c r="X139" s="62">
        <v>0</v>
      </c>
      <c r="Y139" s="62">
        <v>0</v>
      </c>
      <c r="Z139" s="62">
        <v>0</v>
      </c>
      <c r="AA139" s="62">
        <v>0</v>
      </c>
      <c r="AB139" s="62">
        <v>0</v>
      </c>
      <c r="AC139" s="62">
        <v>0</v>
      </c>
      <c r="AD139" s="62">
        <v>3</v>
      </c>
      <c r="AE139" s="62" t="s">
        <v>803</v>
      </c>
    </row>
    <row r="140" spans="20:33" ht="14.1" hidden="1" customHeight="1">
      <c r="T140" s="62">
        <v>6</v>
      </c>
      <c r="U140" s="63" t="s">
        <v>183</v>
      </c>
      <c r="V140" s="62">
        <v>0</v>
      </c>
      <c r="W140" s="62">
        <v>0</v>
      </c>
      <c r="X140" s="62">
        <v>0</v>
      </c>
      <c r="Y140" s="62">
        <v>0</v>
      </c>
      <c r="Z140" s="62">
        <v>0</v>
      </c>
      <c r="AA140" s="62">
        <v>0</v>
      </c>
      <c r="AB140" s="62">
        <v>0</v>
      </c>
      <c r="AC140" s="62">
        <v>0</v>
      </c>
      <c r="AD140" s="62">
        <v>4</v>
      </c>
      <c r="AE140" s="62" t="s">
        <v>768</v>
      </c>
    </row>
    <row r="141" spans="20:33" ht="14.1" hidden="1" customHeight="1">
      <c r="T141" s="62">
        <v>7</v>
      </c>
      <c r="U141" s="63" t="s">
        <v>185</v>
      </c>
      <c r="V141" s="62">
        <v>0</v>
      </c>
      <c r="W141" s="62">
        <v>0</v>
      </c>
      <c r="X141" s="62">
        <v>0</v>
      </c>
      <c r="Y141" s="62">
        <v>0</v>
      </c>
      <c r="Z141" s="62">
        <v>0</v>
      </c>
      <c r="AA141" s="62">
        <v>0</v>
      </c>
      <c r="AB141" s="62">
        <v>0</v>
      </c>
      <c r="AC141" s="62">
        <v>0</v>
      </c>
      <c r="AD141" s="62">
        <v>5</v>
      </c>
      <c r="AE141" s="62" t="s">
        <v>768</v>
      </c>
    </row>
    <row r="142" spans="20:33" ht="14.1" hidden="1" customHeight="1">
      <c r="T142" s="62">
        <v>8</v>
      </c>
      <c r="U142" s="63" t="s">
        <v>184</v>
      </c>
      <c r="V142" s="62">
        <v>0</v>
      </c>
      <c r="W142" s="62">
        <v>0</v>
      </c>
      <c r="X142" s="62">
        <v>0</v>
      </c>
      <c r="Y142" s="62">
        <v>0</v>
      </c>
      <c r="Z142" s="62">
        <v>0</v>
      </c>
      <c r="AA142" s="62">
        <v>0</v>
      </c>
      <c r="AB142" s="62">
        <v>0</v>
      </c>
      <c r="AC142" s="62">
        <v>0</v>
      </c>
    </row>
    <row r="143" spans="20:33" ht="14.1" hidden="1" customHeight="1">
      <c r="T143" s="62">
        <v>9</v>
      </c>
      <c r="U143" s="62" t="s">
        <v>186</v>
      </c>
      <c r="V143" s="62">
        <v>0</v>
      </c>
      <c r="W143" s="62">
        <v>0</v>
      </c>
      <c r="X143" s="62">
        <v>0</v>
      </c>
      <c r="Y143" s="62">
        <v>0</v>
      </c>
      <c r="Z143" s="62">
        <v>0</v>
      </c>
      <c r="AA143" s="62">
        <v>0</v>
      </c>
      <c r="AB143" s="62">
        <v>0</v>
      </c>
      <c r="AC143" s="62">
        <v>0</v>
      </c>
    </row>
    <row r="144" spans="20:33" ht="14.1" hidden="1" customHeight="1">
      <c r="T144" s="62">
        <v>10</v>
      </c>
      <c r="U144" s="62" t="s">
        <v>187</v>
      </c>
      <c r="V144" s="62">
        <v>0</v>
      </c>
      <c r="W144" s="62">
        <v>0</v>
      </c>
      <c r="X144" s="62">
        <v>0</v>
      </c>
      <c r="Y144" s="62">
        <v>0</v>
      </c>
      <c r="Z144" s="62">
        <v>0</v>
      </c>
      <c r="AA144" s="62">
        <v>0</v>
      </c>
      <c r="AB144" s="62">
        <v>0</v>
      </c>
      <c r="AC144" s="62">
        <v>0</v>
      </c>
    </row>
    <row r="145" spans="20:29" ht="14.1" hidden="1" customHeight="1">
      <c r="T145" s="62">
        <v>11</v>
      </c>
      <c r="U145" s="62" t="s">
        <v>188</v>
      </c>
      <c r="V145" s="62">
        <v>0</v>
      </c>
      <c r="W145" s="62">
        <v>0</v>
      </c>
      <c r="X145" s="62">
        <v>0</v>
      </c>
      <c r="Y145" s="62">
        <v>0</v>
      </c>
      <c r="Z145" s="62">
        <v>0</v>
      </c>
      <c r="AA145" s="62">
        <v>0</v>
      </c>
      <c r="AB145" s="62">
        <v>0</v>
      </c>
      <c r="AC145" s="62">
        <v>0</v>
      </c>
    </row>
    <row r="146" spans="20:29" ht="14.1" hidden="1" customHeight="1">
      <c r="T146" s="62">
        <v>12</v>
      </c>
      <c r="U146" s="62" t="s">
        <v>190</v>
      </c>
      <c r="V146" s="62">
        <v>0</v>
      </c>
      <c r="W146" s="62">
        <v>0</v>
      </c>
      <c r="X146" s="62">
        <v>0</v>
      </c>
      <c r="Y146" s="62">
        <v>0</v>
      </c>
      <c r="Z146" s="62">
        <v>0</v>
      </c>
      <c r="AA146" s="62">
        <v>0</v>
      </c>
      <c r="AB146" s="62">
        <v>0</v>
      </c>
      <c r="AC146" s="62">
        <v>0</v>
      </c>
    </row>
    <row r="147" spans="20:29" ht="14.1" hidden="1" customHeight="1">
      <c r="T147" s="62">
        <v>13</v>
      </c>
      <c r="U147" s="62" t="s">
        <v>191</v>
      </c>
      <c r="V147" s="62">
        <v>0</v>
      </c>
      <c r="W147" s="62">
        <v>0</v>
      </c>
      <c r="X147" s="62">
        <v>0</v>
      </c>
      <c r="Y147" s="62">
        <v>0</v>
      </c>
      <c r="Z147" s="62">
        <v>0</v>
      </c>
      <c r="AA147" s="62">
        <v>0</v>
      </c>
      <c r="AB147" s="62">
        <v>0</v>
      </c>
      <c r="AC147" s="62">
        <v>0</v>
      </c>
    </row>
    <row r="148" spans="20:29" ht="14.1" hidden="1" customHeight="1">
      <c r="T148" s="62">
        <v>14</v>
      </c>
      <c r="U148" s="62" t="s">
        <v>192</v>
      </c>
      <c r="V148" s="62">
        <v>0</v>
      </c>
      <c r="W148" s="62">
        <v>0</v>
      </c>
      <c r="X148" s="62">
        <v>0</v>
      </c>
      <c r="Y148" s="62">
        <v>0</v>
      </c>
      <c r="Z148" s="62">
        <v>0</v>
      </c>
      <c r="AA148" s="62">
        <v>0</v>
      </c>
      <c r="AB148" s="62">
        <v>0</v>
      </c>
      <c r="AC148" s="62">
        <v>0</v>
      </c>
    </row>
    <row r="149" spans="20:29" ht="14.1" hidden="1" customHeight="1">
      <c r="T149" s="62">
        <v>15</v>
      </c>
      <c r="U149" s="62" t="s">
        <v>193</v>
      </c>
      <c r="V149" s="62">
        <v>0</v>
      </c>
      <c r="W149" s="62">
        <v>0</v>
      </c>
      <c r="X149" s="62">
        <v>0</v>
      </c>
      <c r="Y149" s="62">
        <v>0</v>
      </c>
      <c r="Z149" s="62">
        <v>0</v>
      </c>
      <c r="AA149" s="62">
        <v>0</v>
      </c>
      <c r="AB149" s="62">
        <v>0</v>
      </c>
      <c r="AC149" s="62">
        <v>0</v>
      </c>
    </row>
    <row r="150" spans="20:29" ht="14.1" hidden="1" customHeight="1">
      <c r="T150" s="62">
        <v>16</v>
      </c>
      <c r="U150" s="62" t="s">
        <v>194</v>
      </c>
      <c r="V150" s="62">
        <v>0</v>
      </c>
      <c r="W150" s="62">
        <v>0</v>
      </c>
      <c r="X150" s="62">
        <v>0</v>
      </c>
      <c r="Y150" s="62">
        <v>0</v>
      </c>
      <c r="Z150" s="62">
        <v>0</v>
      </c>
      <c r="AA150" s="62">
        <v>0</v>
      </c>
      <c r="AB150" s="62">
        <v>0</v>
      </c>
      <c r="AC150" s="62">
        <v>0</v>
      </c>
    </row>
    <row r="151" spans="20:29" ht="14.1" hidden="1" customHeight="1">
      <c r="T151" s="62">
        <v>17</v>
      </c>
      <c r="U151" s="288" t="s">
        <v>195</v>
      </c>
      <c r="V151" s="62">
        <v>0</v>
      </c>
      <c r="W151" s="62">
        <v>0</v>
      </c>
      <c r="X151" s="62">
        <v>0</v>
      </c>
      <c r="Y151" s="62">
        <v>0</v>
      </c>
      <c r="Z151" s="62">
        <v>0</v>
      </c>
      <c r="AA151" s="62">
        <v>0</v>
      </c>
      <c r="AB151" s="62">
        <v>0</v>
      </c>
      <c r="AC151" s="62">
        <v>0</v>
      </c>
    </row>
    <row r="152" spans="20:29" ht="14.1" hidden="1" customHeight="1">
      <c r="T152" s="62">
        <v>18</v>
      </c>
      <c r="U152" s="62" t="s">
        <v>196</v>
      </c>
      <c r="V152" s="62">
        <v>1</v>
      </c>
      <c r="W152" s="62">
        <v>1</v>
      </c>
      <c r="X152" s="62">
        <v>1</v>
      </c>
      <c r="Y152" s="62">
        <v>1</v>
      </c>
      <c r="Z152" s="62">
        <v>4</v>
      </c>
      <c r="AA152" s="62">
        <v>18</v>
      </c>
      <c r="AB152" s="62">
        <v>0</v>
      </c>
      <c r="AC152" s="62">
        <v>0</v>
      </c>
    </row>
    <row r="153" spans="20:29" ht="14.1" hidden="1" customHeight="1">
      <c r="T153" s="62">
        <v>19</v>
      </c>
      <c r="U153" s="62" t="s">
        <v>385</v>
      </c>
      <c r="V153" s="62">
        <v>0</v>
      </c>
      <c r="W153" s="62">
        <v>0</v>
      </c>
      <c r="X153" s="62">
        <v>0</v>
      </c>
      <c r="Y153" s="62">
        <v>0</v>
      </c>
      <c r="Z153" s="62">
        <v>0</v>
      </c>
      <c r="AA153" s="62">
        <v>0</v>
      </c>
      <c r="AB153" s="62">
        <v>0</v>
      </c>
      <c r="AC153" s="62">
        <v>0</v>
      </c>
    </row>
    <row r="154" spans="20:29" ht="14.1" hidden="1" customHeight="1">
      <c r="T154" s="62">
        <v>20</v>
      </c>
      <c r="U154" s="62" t="s">
        <v>386</v>
      </c>
      <c r="V154" s="62">
        <v>0</v>
      </c>
      <c r="W154" s="62">
        <v>0</v>
      </c>
      <c r="X154" s="62">
        <v>0</v>
      </c>
      <c r="Y154" s="62">
        <v>0</v>
      </c>
      <c r="Z154" s="62">
        <v>0</v>
      </c>
      <c r="AA154" s="62">
        <v>0</v>
      </c>
      <c r="AB154" s="62">
        <v>0</v>
      </c>
      <c r="AC154" s="62">
        <v>0</v>
      </c>
    </row>
    <row r="155" spans="20:29" ht="14.1" hidden="1" customHeight="1">
      <c r="T155" s="62">
        <v>21</v>
      </c>
      <c r="U155" s="63" t="s">
        <v>387</v>
      </c>
      <c r="V155" s="62">
        <v>0</v>
      </c>
      <c r="W155" s="62">
        <v>0</v>
      </c>
      <c r="X155" s="62">
        <v>0</v>
      </c>
      <c r="Y155" s="62">
        <v>0</v>
      </c>
      <c r="Z155" s="62">
        <v>0</v>
      </c>
      <c r="AA155" s="62">
        <v>0</v>
      </c>
      <c r="AB155" s="62">
        <v>0</v>
      </c>
      <c r="AC155" s="62">
        <v>0</v>
      </c>
    </row>
    <row r="156" spans="20:29" ht="14.1" hidden="1" customHeight="1">
      <c r="AA156" s="331">
        <v>18</v>
      </c>
      <c r="AB156" s="331">
        <v>0</v>
      </c>
      <c r="AC156" s="331">
        <v>0</v>
      </c>
    </row>
    <row r="157" spans="20:29" ht="14.1" hidden="1" customHeight="1">
      <c r="AC157" s="63"/>
    </row>
    <row r="158" spans="20:29" ht="14.1" hidden="1" customHeight="1">
      <c r="U158" s="63">
        <v>4</v>
      </c>
      <c r="V158" s="63" t="s">
        <v>162</v>
      </c>
      <c r="W158" s="63" t="s">
        <v>196</v>
      </c>
      <c r="AC158" s="63"/>
    </row>
    <row r="159" spans="20:29" ht="14.1" hidden="1" customHeight="1">
      <c r="U159" s="63" t="e">
        <v>#N/A</v>
      </c>
      <c r="V159" s="63" t="s">
        <v>162</v>
      </c>
      <c r="W159" s="63" t="e">
        <v>#N/A</v>
      </c>
      <c r="AC159" s="63"/>
    </row>
    <row r="160" spans="20:29" ht="14.1" hidden="1" customHeight="1">
      <c r="U160" s="63" t="e">
        <v>#N/A</v>
      </c>
      <c r="V160" s="63" t="s">
        <v>162</v>
      </c>
      <c r="W160" s="63" t="e">
        <v>#N/A</v>
      </c>
      <c r="AC160" s="63"/>
    </row>
    <row r="161" spans="20:29" ht="14.1" hidden="1" customHeight="1"/>
    <row r="162" spans="20:29" ht="14.1" hidden="1" customHeight="1"/>
    <row r="163" spans="20:29" ht="14.1" hidden="1" customHeight="1">
      <c r="U163" s="63">
        <v>4</v>
      </c>
      <c r="W163" s="63" t="s">
        <v>196</v>
      </c>
    </row>
    <row r="164" spans="20:29" ht="14.1" hidden="1" customHeight="1">
      <c r="U164" s="63" t="s">
        <v>105</v>
      </c>
      <c r="W164" s="63" t="s">
        <v>105</v>
      </c>
    </row>
    <row r="165" spans="20:29" ht="14.1" hidden="1" customHeight="1">
      <c r="U165" s="63" t="s">
        <v>105</v>
      </c>
      <c r="W165" s="63" t="s">
        <v>105</v>
      </c>
    </row>
    <row r="166" spans="20:29" ht="14.1" hidden="1" customHeight="1"/>
    <row r="167" spans="20:29" ht="14.1" hidden="1" customHeight="1"/>
    <row r="168" spans="20:29" ht="14.1" hidden="1" customHeight="1">
      <c r="T168" s="62" t="s">
        <v>105</v>
      </c>
      <c r="U168" s="329" t="s">
        <v>452</v>
      </c>
      <c r="Y168" s="62" t="s">
        <v>774</v>
      </c>
    </row>
    <row r="169" spans="20:29" ht="14.1" hidden="1" customHeight="1">
      <c r="T169" s="62" t="s">
        <v>105</v>
      </c>
      <c r="U169" s="329" t="s">
        <v>157</v>
      </c>
      <c r="V169" s="63" t="s">
        <v>105</v>
      </c>
      <c r="W169" s="63" t="s">
        <v>430</v>
      </c>
      <c r="Y169" s="62" t="s">
        <v>808</v>
      </c>
      <c r="AC169" s="288"/>
    </row>
    <row r="170" spans="20:29" ht="14.1" hidden="1" customHeight="1"/>
    <row r="171" spans="20:29" ht="14.1" hidden="1" customHeight="1"/>
    <row r="172" spans="20:29" ht="14.1" hidden="1" customHeight="1"/>
    <row r="173" spans="20:29" ht="14.1" hidden="1" customHeight="1"/>
    <row r="174" spans="20:29" ht="14.1" hidden="1" customHeight="1"/>
    <row r="175" spans="20:29" ht="14.1" hidden="1" customHeight="1"/>
    <row r="176" spans="20:29" ht="14.1" hidden="1" customHeight="1"/>
    <row r="177" ht="14.1" hidden="1" customHeight="1"/>
    <row r="178" ht="14.1" hidden="1" customHeight="1"/>
    <row r="179" ht="14.1" hidden="1" customHeight="1"/>
    <row r="180" ht="14.1" hidden="1" customHeight="1"/>
    <row r="181" ht="14.1" hidden="1" customHeight="1"/>
    <row r="182" ht="14.1" hidden="1" customHeight="1"/>
    <row r="183" ht="14.1" hidden="1" customHeight="1"/>
    <row r="184" ht="14.1" hidden="1" customHeight="1"/>
    <row r="185" ht="14.1" hidden="1" customHeight="1"/>
    <row r="186" ht="14.1" hidden="1" customHeight="1"/>
    <row r="187" ht="14.1" hidden="1" customHeight="1"/>
    <row r="188" ht="14.1" hidden="1" customHeight="1"/>
    <row r="189" ht="14.1" hidden="1" customHeight="1"/>
    <row r="190" ht="14.1" hidden="1" customHeight="1"/>
    <row r="191" ht="14.1" hidden="1" customHeight="1"/>
    <row r="192" ht="14.1" hidden="1" customHeight="1"/>
    <row r="193" ht="14.1" hidden="1" customHeight="1"/>
    <row r="194" ht="14.1" hidden="1" customHeight="1"/>
    <row r="195" ht="14.1" hidden="1" customHeight="1"/>
    <row r="196" ht="14.1" hidden="1" customHeight="1"/>
    <row r="197" ht="14.1" hidden="1" customHeight="1"/>
    <row r="198" ht="14.1" hidden="1" customHeight="1"/>
    <row r="199" ht="14.1" hidden="1" customHeight="1"/>
    <row r="200" ht="14.1" hidden="1" customHeight="1"/>
    <row r="201" ht="14.1" hidden="1" customHeight="1"/>
    <row r="202" ht="14.1" hidden="1" customHeight="1"/>
    <row r="203" ht="14.1" hidden="1" customHeight="1"/>
    <row r="204" ht="14.1" hidden="1" customHeight="1"/>
    <row r="205" ht="14.1" hidden="1" customHeight="1"/>
    <row r="206" ht="14.1" hidden="1" customHeight="1"/>
    <row r="207" ht="14.1" hidden="1" customHeight="1"/>
    <row r="208" ht="14.1" hidden="1" customHeight="1"/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4.1" hidden="1" customHeight="1"/>
    <row r="313" ht="14.1" hidden="1" customHeight="1"/>
    <row r="314" ht="14.1" hidden="1" customHeight="1"/>
    <row r="315" ht="14.1" hidden="1" customHeight="1"/>
    <row r="316" ht="14.1" hidden="1" customHeight="1"/>
    <row r="317" ht="14.1" hidden="1" customHeight="1"/>
    <row r="318" ht="14.1" hidden="1" customHeight="1"/>
    <row r="319" ht="14.1" hidden="1" customHeight="1"/>
    <row r="320" ht="14.1" hidden="1" customHeight="1"/>
    <row r="321" ht="14.1" hidden="1" customHeight="1"/>
    <row r="322" ht="14.1" hidden="1" customHeight="1"/>
    <row r="323" ht="14.1" hidden="1" customHeight="1"/>
    <row r="324" ht="14.1" hidden="1" customHeight="1"/>
    <row r="325" ht="14.1" hidden="1" customHeight="1"/>
    <row r="326" ht="14.1" hidden="1" customHeight="1"/>
    <row r="327" ht="14.1" hidden="1" customHeight="1"/>
    <row r="328" ht="14.1" hidden="1" customHeight="1"/>
    <row r="329" ht="14.1" hidden="1" customHeight="1"/>
    <row r="330" ht="14.1" hidden="1" customHeight="1"/>
    <row r="331" ht="14.1" hidden="1" customHeight="1"/>
    <row r="332" ht="14.1" hidden="1" customHeight="1"/>
    <row r="333" ht="14.1" hidden="1" customHeight="1"/>
    <row r="334" ht="14.1" hidden="1" customHeight="1"/>
    <row r="335" ht="14.1" hidden="1" customHeight="1"/>
    <row r="336" ht="14.1" hidden="1" customHeight="1"/>
    <row r="337" ht="14.1" hidden="1" customHeight="1"/>
    <row r="338" ht="14.1" hidden="1" customHeight="1"/>
    <row r="339" ht="14.1" hidden="1" customHeight="1"/>
    <row r="340" ht="14.1" hidden="1" customHeight="1"/>
    <row r="341" ht="14.1" hidden="1" customHeight="1"/>
    <row r="342" ht="14.1" hidden="1" customHeight="1"/>
    <row r="343" ht="14.1" hidden="1" customHeight="1"/>
    <row r="344" ht="14.1" hidden="1" customHeight="1"/>
    <row r="345" ht="14.1" hidden="1" customHeight="1"/>
    <row r="346" ht="14.1" hidden="1" customHeight="1"/>
    <row r="347" ht="14.1" hidden="1" customHeight="1"/>
    <row r="348" ht="14.1" hidden="1" customHeight="1"/>
    <row r="349" ht="14.1" hidden="1" customHeight="1"/>
    <row r="350" ht="14.1" hidden="1" customHeight="1"/>
    <row r="351" ht="14.1" hidden="1" customHeight="1"/>
    <row r="352" ht="14.1" hidden="1" customHeight="1"/>
    <row r="353" ht="14.1" hidden="1" customHeight="1"/>
    <row r="354" ht="14.1" hidden="1" customHeight="1"/>
    <row r="355" ht="14.1" hidden="1" customHeight="1"/>
    <row r="356" ht="14.1" hidden="1" customHeight="1"/>
    <row r="357" ht="14.1" hidden="1" customHeight="1"/>
    <row r="358" ht="14.1" hidden="1" customHeight="1"/>
    <row r="359" ht="14.1" hidden="1" customHeight="1"/>
    <row r="360" ht="14.1" hidden="1" customHeight="1"/>
    <row r="361" ht="14.1" hidden="1" customHeight="1"/>
    <row r="362" ht="14.1" hidden="1" customHeight="1"/>
    <row r="363" ht="14.1" hidden="1" customHeight="1"/>
    <row r="364" ht="14.1" hidden="1" customHeight="1"/>
    <row r="365" ht="14.1" hidden="1" customHeight="1"/>
    <row r="366" ht="14.1" hidden="1" customHeight="1"/>
    <row r="367" ht="14.1" hidden="1" customHeight="1"/>
    <row r="368" ht="14.1" hidden="1" customHeight="1"/>
    <row r="369" ht="14.1" hidden="1" customHeight="1"/>
    <row r="370" ht="14.1" hidden="1" customHeight="1"/>
    <row r="371" ht="14.1" hidden="1" customHeight="1"/>
    <row r="372" ht="14.1" hidden="1" customHeight="1"/>
    <row r="373" ht="14.1" hidden="1" customHeight="1"/>
    <row r="374" ht="14.1" hidden="1" customHeight="1"/>
    <row r="375" ht="14.1" hidden="1" customHeight="1"/>
    <row r="376" ht="14.1" hidden="1" customHeight="1"/>
    <row r="377" ht="14.1" hidden="1" customHeight="1"/>
    <row r="378" ht="14.1" hidden="1" customHeight="1"/>
    <row r="379" ht="14.1" hidden="1" customHeight="1"/>
    <row r="380" ht="14.1" hidden="1" customHeight="1"/>
    <row r="381" ht="14.1" hidden="1" customHeight="1"/>
    <row r="382" ht="14.1" hidden="1" customHeight="1"/>
    <row r="383" ht="14.1" hidden="1" customHeight="1"/>
    <row r="384" ht="14.1" hidden="1" customHeight="1"/>
    <row r="385" ht="14.1" hidden="1" customHeight="1"/>
    <row r="386" ht="14.1" hidden="1" customHeight="1"/>
    <row r="387" ht="14.1" hidden="1" customHeight="1"/>
    <row r="388" ht="14.1" hidden="1" customHeight="1"/>
    <row r="389" ht="14.1" hidden="1" customHeight="1"/>
    <row r="390" ht="14.1" hidden="1" customHeight="1"/>
    <row r="391" ht="14.1" hidden="1" customHeight="1"/>
    <row r="392" ht="14.1" hidden="1" customHeight="1"/>
    <row r="393" ht="14.1" hidden="1" customHeight="1"/>
    <row r="394" ht="14.1" hidden="1" customHeight="1"/>
    <row r="395" ht="14.1" hidden="1" customHeight="1"/>
    <row r="396" ht="14.1" hidden="1" customHeight="1"/>
    <row r="397" ht="14.1" hidden="1" customHeight="1"/>
    <row r="398" ht="14.1" hidden="1" customHeight="1"/>
    <row r="399" ht="14.1" hidden="1" customHeight="1"/>
    <row r="400" ht="14.1" hidden="1" customHeight="1"/>
    <row r="401" ht="14.1" hidden="1" customHeight="1"/>
    <row r="402" ht="14.1" hidden="1" customHeight="1"/>
    <row r="403" ht="14.1" hidden="1" customHeight="1"/>
    <row r="404" ht="14.1" hidden="1" customHeight="1"/>
    <row r="405" ht="14.1" hidden="1" customHeight="1"/>
    <row r="406" ht="14.1" hidden="1" customHeight="1"/>
    <row r="407" ht="14.1" hidden="1" customHeight="1"/>
    <row r="408" ht="14.1" hidden="1" customHeight="1"/>
    <row r="409" ht="14.1" hidden="1" customHeight="1"/>
    <row r="410" ht="14.1" hidden="1" customHeight="1"/>
    <row r="411" ht="14.1" hidden="1" customHeight="1"/>
    <row r="412" ht="14.1" hidden="1" customHeight="1"/>
    <row r="413" ht="14.1" hidden="1" customHeight="1"/>
    <row r="414" ht="14.1" hidden="1" customHeight="1"/>
    <row r="415" ht="14.1" hidden="1" customHeight="1"/>
    <row r="416" ht="14.1" hidden="1" customHeight="1"/>
    <row r="417" ht="14.1" hidden="1" customHeight="1"/>
    <row r="418" ht="14.1" hidden="1" customHeight="1"/>
    <row r="419" ht="14.1" hidden="1" customHeight="1"/>
    <row r="420" ht="14.1" hidden="1" customHeight="1"/>
    <row r="421" ht="14.1" hidden="1" customHeight="1"/>
    <row r="422" ht="14.1" hidden="1" customHeight="1"/>
    <row r="423" ht="14.1" hidden="1" customHeight="1"/>
    <row r="424" ht="14.1" hidden="1" customHeight="1"/>
    <row r="425" ht="14.1" hidden="1" customHeight="1"/>
    <row r="426" ht="14.1" hidden="1" customHeight="1"/>
    <row r="427" ht="14.1" hidden="1" customHeight="1"/>
    <row r="428" ht="14.1" hidden="1" customHeight="1"/>
    <row r="429" ht="14.1" hidden="1" customHeight="1"/>
    <row r="430" ht="14.1" hidden="1" customHeight="1"/>
    <row r="431" ht="14.1" hidden="1" customHeight="1"/>
    <row r="432" ht="14.1" hidden="1" customHeight="1"/>
    <row r="433" ht="14.1" hidden="1" customHeight="1"/>
    <row r="434" ht="14.1" hidden="1" customHeight="1"/>
    <row r="435" ht="14.1" hidden="1" customHeight="1"/>
    <row r="436" ht="14.1" hidden="1" customHeight="1"/>
    <row r="437" ht="14.1" hidden="1" customHeight="1"/>
    <row r="438" ht="14.1" hidden="1" customHeight="1"/>
    <row r="439" ht="14.1" hidden="1" customHeight="1"/>
    <row r="440" ht="14.1" hidden="1" customHeight="1"/>
    <row r="441" ht="14.1" hidden="1" customHeight="1"/>
    <row r="442" ht="14.1" hidden="1" customHeight="1"/>
    <row r="443" ht="14.1" hidden="1" customHeight="1"/>
    <row r="444" ht="14.1" hidden="1" customHeight="1"/>
    <row r="445" ht="14.1" hidden="1" customHeight="1"/>
    <row r="446" ht="14.1" hidden="1" customHeight="1"/>
    <row r="447" ht="14.1" hidden="1" customHeight="1"/>
    <row r="448" ht="14.1" hidden="1" customHeight="1"/>
    <row r="449" ht="14.1" hidden="1" customHeight="1"/>
    <row r="450" ht="14.1" hidden="1" customHeight="1"/>
    <row r="451" ht="14.1" hidden="1" customHeight="1"/>
    <row r="452" ht="14.1" hidden="1" customHeight="1"/>
    <row r="453" ht="14.1" hidden="1" customHeight="1"/>
    <row r="454" ht="14.1" hidden="1" customHeight="1"/>
    <row r="455" ht="14.1" hidden="1" customHeight="1"/>
    <row r="456" ht="14.1" hidden="1" customHeight="1"/>
    <row r="457" ht="14.1" hidden="1" customHeight="1"/>
    <row r="458" ht="14.1" hidden="1" customHeight="1"/>
    <row r="459" ht="14.1" hidden="1" customHeight="1"/>
    <row r="460" ht="14.1" hidden="1" customHeight="1"/>
    <row r="461" ht="14.1" hidden="1" customHeight="1"/>
    <row r="462" ht="14.1" hidden="1" customHeight="1"/>
    <row r="463" ht="14.1" hidden="1" customHeight="1"/>
    <row r="464" ht="14.1" hidden="1" customHeight="1"/>
    <row r="465" ht="14.1" hidden="1" customHeight="1"/>
    <row r="466" ht="14.1" hidden="1" customHeight="1"/>
    <row r="467" ht="14.1" hidden="1" customHeight="1"/>
    <row r="468" ht="14.1" hidden="1" customHeight="1"/>
    <row r="469" ht="14.1" hidden="1" customHeight="1"/>
    <row r="470" ht="14.1" hidden="1" customHeight="1"/>
    <row r="471" ht="14.1" hidden="1" customHeight="1"/>
    <row r="472" ht="14.1" hidden="1" customHeight="1"/>
    <row r="473" ht="14.1" hidden="1" customHeight="1"/>
    <row r="474" ht="14.1" hidden="1" customHeight="1"/>
    <row r="475" ht="14.1" hidden="1" customHeight="1"/>
    <row r="476" ht="14.1" hidden="1" customHeight="1"/>
    <row r="477" ht="14.1" hidden="1" customHeight="1"/>
    <row r="478" ht="14.1" hidden="1" customHeight="1"/>
    <row r="479" ht="14.1" hidden="1" customHeight="1"/>
    <row r="480" ht="14.1" hidden="1" customHeight="1"/>
    <row r="481" ht="14.1" hidden="1" customHeight="1"/>
    <row r="482" ht="14.1" hidden="1" customHeight="1"/>
    <row r="483" ht="14.1" hidden="1" customHeight="1"/>
    <row r="484" ht="14.1" hidden="1" customHeight="1"/>
    <row r="485" ht="14.1" hidden="1" customHeight="1"/>
    <row r="486" ht="14.1" hidden="1" customHeight="1"/>
    <row r="487" ht="14.1" hidden="1" customHeight="1"/>
    <row r="488" ht="14.1" hidden="1" customHeight="1"/>
    <row r="489" ht="14.1" hidden="1" customHeight="1"/>
    <row r="490" ht="14.1" hidden="1" customHeight="1"/>
    <row r="491" ht="14.1" hidden="1" customHeight="1"/>
    <row r="492" ht="14.1" hidden="1" customHeight="1"/>
    <row r="493" ht="14.1" hidden="1" customHeight="1"/>
    <row r="494" ht="14.1" hidden="1" customHeight="1"/>
    <row r="495" ht="14.1" hidden="1" customHeight="1"/>
    <row r="496" ht="14.1" hidden="1" customHeight="1"/>
    <row r="497" ht="14.1" hidden="1" customHeight="1"/>
    <row r="498" ht="14.1" hidden="1" customHeight="1"/>
    <row r="499" ht="14.1" hidden="1" customHeight="1"/>
    <row r="500" ht="14.1" hidden="1" customHeight="1"/>
  </sheetData>
  <sheetProtection sheet="1" objects="1" scenarios="1"/>
  <phoneticPr fontId="0" type="noConversion"/>
  <conditionalFormatting sqref="I30:I31 I49:I54 I38:I46">
    <cfRule type="expression" dxfId="2533" priority="1" stopIfTrue="1">
      <formula>IF(AF28&gt;0,TRUE,FALSE)</formula>
    </cfRule>
  </conditionalFormatting>
  <conditionalFormatting sqref="I60:I65">
    <cfRule type="expression" dxfId="2532" priority="2" stopIfTrue="1">
      <formula>IF(AF57&gt;0,TRUE,FALSE)</formula>
    </cfRule>
  </conditionalFormatting>
  <conditionalFormatting sqref="G6 G8:G9 G11 G13:G15 G18 G20">
    <cfRule type="expression" dxfId="2531" priority="3" stopIfTrue="1">
      <formula>IF(AF6&gt;0,TRUE,FALSE)</formula>
    </cfRule>
  </conditionalFormatting>
  <conditionalFormatting sqref="G10">
    <cfRule type="expression" dxfId="2530" priority="4" stopIfTrue="1">
      <formula>IF(G13="NONE",TRUE,FALSE)</formula>
    </cfRule>
    <cfRule type="expression" dxfId="2529" priority="5" stopIfTrue="1">
      <formula>IF(AF10&gt;0,TRUE,FALSE)</formula>
    </cfRule>
  </conditionalFormatting>
  <conditionalFormatting sqref="G12">
    <cfRule type="expression" dxfId="2528" priority="6" stopIfTrue="1">
      <formula>IF(G11&lt;&gt;"3D",TRUE,FALSE)</formula>
    </cfRule>
    <cfRule type="expression" dxfId="2527" priority="7" stopIfTrue="1">
      <formula>IF(AF12&gt;0,TRUE,FALSE)</formula>
    </cfRule>
  </conditionalFormatting>
  <conditionalFormatting sqref="G16">
    <cfRule type="expression" dxfId="2526" priority="8" stopIfTrue="1">
      <formula>IF(AND(G11="3D",G12="AUTO"),FALSE,TRUE)</formula>
    </cfRule>
    <cfRule type="expression" dxfId="2525" priority="9" stopIfTrue="1">
      <formula>IF(AF16&gt;0,TRUE,FALSE)</formula>
    </cfRule>
  </conditionalFormatting>
  <conditionalFormatting sqref="G19">
    <cfRule type="expression" dxfId="2524" priority="10" stopIfTrue="1">
      <formula>IF(AND(G11="3D",G12="AUTO"),FALSE,TRUE)</formula>
    </cfRule>
    <cfRule type="expression" dxfId="2523" priority="11" stopIfTrue="1">
      <formula>IF(AF19&gt;0,TRUE,FALSE)</formula>
    </cfRule>
  </conditionalFormatting>
  <conditionalFormatting sqref="H35">
    <cfRule type="expression" dxfId="2522" priority="12" stopIfTrue="1">
      <formula>IF(AND(G37="AUTO",AF34&gt;0),TRUE,FALSE)</formula>
    </cfRule>
  </conditionalFormatting>
  <conditionalFormatting sqref="G35">
    <cfRule type="expression" dxfId="2521" priority="13" stopIfTrue="1">
      <formula>IF(AND(G37="AUTO",AF34&gt;0),TRUE,FALSE)</formula>
    </cfRule>
  </conditionalFormatting>
  <conditionalFormatting sqref="G38">
    <cfRule type="expression" dxfId="2520" priority="14" stopIfTrue="1">
      <formula>IF($G$37&lt;&gt;"AUTO",TRUE,IF(AND(G37="AUTO",U34&gt;1200),TRUE,FALSE))</formula>
    </cfRule>
    <cfRule type="expression" dxfId="2519" priority="15" stopIfTrue="1">
      <formula>IF(AF36&gt;0,TRUE,FALSE)</formula>
    </cfRule>
  </conditionalFormatting>
  <conditionalFormatting sqref="G39">
    <cfRule type="expression" dxfId="2518" priority="16" stopIfTrue="1">
      <formula>IF($G$37&lt;&gt;"AUTO",TRUE,IF(AND(G37="AUTO",U34&gt;1200),TRUE,FALSE))</formula>
    </cfRule>
    <cfRule type="expression" dxfId="2517" priority="17" stopIfTrue="1">
      <formula>IF(AF37&gt;0,TRUE,FALSE)</formula>
    </cfRule>
  </conditionalFormatting>
  <conditionalFormatting sqref="G40">
    <cfRule type="expression" dxfId="2516" priority="18" stopIfTrue="1">
      <formula>IF($G$37&lt;&gt;"AUTO",TRUE,IF(AND(G37="AUTO",U34&gt;1200),TRUE,FALSE))</formula>
    </cfRule>
    <cfRule type="expression" dxfId="2515" priority="19" stopIfTrue="1">
      <formula>IF(AF38&gt;0,TRUE,FALSE)</formula>
    </cfRule>
  </conditionalFormatting>
  <conditionalFormatting sqref="G41">
    <cfRule type="expression" dxfId="2514" priority="20" stopIfTrue="1">
      <formula>IF($G$37&lt;&gt;"AUTO",TRUE,IF(AND(G37="AUTO",U34&gt;1200),TRUE,FALSE))</formula>
    </cfRule>
    <cfRule type="expression" dxfId="2513" priority="21" stopIfTrue="1">
      <formula>IF(AF39&gt;0,TRUE,FALSE)</formula>
    </cfRule>
  </conditionalFormatting>
  <conditionalFormatting sqref="G42">
    <cfRule type="expression" dxfId="2512" priority="22" stopIfTrue="1">
      <formula>IF($G$37&lt;&gt;"AUTO",TRUE,IF(AND(G37="AUTO",U34&gt;1200),TRUE,FALSE))</formula>
    </cfRule>
    <cfRule type="expression" dxfId="2511" priority="23" stopIfTrue="1">
      <formula>IF(AF40&gt;0,TRUE,FALSE)</formula>
    </cfRule>
  </conditionalFormatting>
  <conditionalFormatting sqref="G44">
    <cfRule type="expression" dxfId="2510" priority="24" stopIfTrue="1">
      <formula>IF(G37&lt;&gt;"MANUAL",TRUE,FALSE)</formula>
    </cfRule>
    <cfRule type="expression" dxfId="2509" priority="25" stopIfTrue="1">
      <formula>IF(AF42&gt;0,TRUE,FALSE)</formula>
    </cfRule>
  </conditionalFormatting>
  <conditionalFormatting sqref="G45">
    <cfRule type="expression" dxfId="2508" priority="26" stopIfTrue="1">
      <formula>IF(G37&lt;&gt;"MANUAL",TRUE,FALSE)</formula>
    </cfRule>
    <cfRule type="expression" dxfId="2507" priority="27" stopIfTrue="1">
      <formula>IF(AF43&gt;0,TRUE,FALSE)</formula>
    </cfRule>
  </conditionalFormatting>
  <conditionalFormatting sqref="G46">
    <cfRule type="expression" dxfId="2506" priority="28" stopIfTrue="1">
      <formula>IF(G37&lt;&gt;"MANUAL",TRUE,IF(G44="BUSWAY",TRUE,FALSE))</formula>
    </cfRule>
    <cfRule type="expression" dxfId="2505" priority="29" stopIfTrue="1">
      <formula>IF(AF44&gt;0,TRUE,FALSE)</formula>
    </cfRule>
  </conditionalFormatting>
  <conditionalFormatting sqref="G47">
    <cfRule type="expression" dxfId="2504" priority="30" stopIfTrue="1">
      <formula>IF(G37&lt;&gt;"MANUAL",TRUE,IF(G44&lt;&gt;"BUSWAY",TRUE,FALSE))</formula>
    </cfRule>
    <cfRule type="expression" dxfId="2503" priority="31" stopIfTrue="1">
      <formula>IF(AF45&gt;0,TRUE,FALSE)</formula>
    </cfRule>
  </conditionalFormatting>
  <conditionalFormatting sqref="G49">
    <cfRule type="expression" dxfId="2502" priority="32" stopIfTrue="1">
      <formula>IF(G37&lt;&gt;"MANUAL",TRUE,IF(G44="EMPTY CONDUIT",TRUE,FALSE))</formula>
    </cfRule>
    <cfRule type="expression" dxfId="2501" priority="33" stopIfTrue="1">
      <formula>IF(AF47&gt;0,TRUE,FALSE)</formula>
    </cfRule>
  </conditionalFormatting>
  <conditionalFormatting sqref="G50">
    <cfRule type="expression" dxfId="2500" priority="34" stopIfTrue="1">
      <formula>IF(G37&lt;&gt;"MANUAL",TRUE,IF(G44&lt;&gt;"CONDUIT",TRUE,FALSE))</formula>
    </cfRule>
    <cfRule type="expression" dxfId="2499" priority="35" stopIfTrue="1">
      <formula>IF(AF48&gt;0,TRUE,FALSE)</formula>
    </cfRule>
  </conditionalFormatting>
  <conditionalFormatting sqref="G51">
    <cfRule type="expression" dxfId="2498" priority="36" stopIfTrue="1">
      <formula>IF(G37&lt;&gt;"MANUAL",TRUE,IF(G44&lt;&gt;"CONDUIT",TRUE,FALSE))</formula>
    </cfRule>
    <cfRule type="expression" dxfId="2497" priority="37" stopIfTrue="1">
      <formula>IF(AF49&gt;0,TRUE,FALSE)</formula>
    </cfRule>
  </conditionalFormatting>
  <conditionalFormatting sqref="G52">
    <cfRule type="expression" dxfId="2496" priority="38" stopIfTrue="1">
      <formula>IF(G11&lt;&gt;"3D",TRUE,IF(G44&lt;&gt;"CONDUIT",TRUE,IF(G37&lt;&gt;"MANUAL",TRUE,IF(G12&lt;&gt;"AUTO",TRUE,FALSE))))</formula>
    </cfRule>
    <cfRule type="expression" dxfId="2495" priority="39" stopIfTrue="1">
      <formula>IF(AF50&gt;0,TRUE,FALSE)</formula>
    </cfRule>
  </conditionalFormatting>
  <conditionalFormatting sqref="G26:G31">
    <cfRule type="expression" dxfId="2494" priority="40" stopIfTrue="1">
      <formula>IF(AF24&gt;0,TRUE,FALSE)</formula>
    </cfRule>
  </conditionalFormatting>
  <conditionalFormatting sqref="G61">
    <cfRule type="expression" dxfId="2493" priority="41" stopIfTrue="1">
      <formula>IF(G60="NONE",TRUE,IF(G60="UTILITY TRANSFORMER  INFINITE BUS",TRUE,FALSE))</formula>
    </cfRule>
    <cfRule type="expression" dxfId="2492" priority="42" stopIfTrue="1">
      <formula>IF(AF58&gt;0,TRUE,FALSE)</formula>
    </cfRule>
  </conditionalFormatting>
  <conditionalFormatting sqref="G62">
    <cfRule type="expression" dxfId="2491" priority="43" stopIfTrue="1">
      <formula>IF(G60="NONE",TRUE,IF(G61="UTILITY TRANSFORMER  INFINITE BUS",TRUE,FALSE))</formula>
    </cfRule>
    <cfRule type="expression" dxfId="2490" priority="44" stopIfTrue="1">
      <formula>IF(AF59&gt;0,TRUE,FALSE)</formula>
    </cfRule>
  </conditionalFormatting>
  <conditionalFormatting sqref="G63">
    <cfRule type="expression" dxfId="2489" priority="45" stopIfTrue="1">
      <formula>IF(G60="NONE",TRUE,IF(G60="NO TRANSFORMER KNOWN AFC",TRUE,FALSE))</formula>
    </cfRule>
    <cfRule type="expression" dxfId="2488" priority="46" stopIfTrue="1">
      <formula>IF(AF60&gt;0,TRUE,FALSE)</formula>
    </cfRule>
  </conditionalFormatting>
  <conditionalFormatting sqref="G64">
    <cfRule type="expression" dxfId="2487" priority="47" stopIfTrue="1">
      <formula>IF(G60="NONE",TRUE,IF(G60="NO TRANSFORMER KNOWN AFC",TRUE,FALSE))</formula>
    </cfRule>
    <cfRule type="expression" dxfId="2486" priority="48" stopIfTrue="1">
      <formula>IF(AF61&gt;0,TRUE,FALSE)</formula>
    </cfRule>
  </conditionalFormatting>
  <conditionalFormatting sqref="G65">
    <cfRule type="expression" dxfId="2485" priority="49" stopIfTrue="1">
      <formula>IF(G60="NONE",TRUE,IF(G60="NO TRANSFORMER KNOWN AFC",TRUE,FALSE))</formula>
    </cfRule>
    <cfRule type="expression" dxfId="2484" priority="50" stopIfTrue="1">
      <formula>IF(AF62&gt;0,TRUE,FALSE)</formula>
    </cfRule>
  </conditionalFormatting>
  <conditionalFormatting sqref="I35">
    <cfRule type="expression" dxfId="2483" priority="51" stopIfTrue="1">
      <formula>IF(AND(G37="AUTO",AF34&gt;0),TRUE,FALSE)</formula>
    </cfRule>
  </conditionalFormatting>
  <conditionalFormatting sqref="G23:H23">
    <cfRule type="expression" dxfId="2482" priority="52" stopIfTrue="1">
      <formula>IF(AND($G20="NONE",$U8&gt;6),TRUE,IF(AND($G20="AUTO",$AF20&gt;0),TRUE,FALSE))</formula>
    </cfRule>
  </conditionalFormatting>
  <conditionalFormatting sqref="G43">
    <cfRule type="expression" dxfId="2481" priority="53" stopIfTrue="1">
      <formula>IF(AND(U34&gt;1200,AF34&gt;0),TRUE,FALSE)</formula>
    </cfRule>
    <cfRule type="expression" dxfId="2480" priority="54" stopIfTrue="1">
      <formula>IF(AF41&gt;0,TRUE,FALSE)</formula>
    </cfRule>
  </conditionalFormatting>
  <conditionalFormatting sqref="Q34:Q57">
    <cfRule type="expression" dxfId="2479" priority="55" stopIfTrue="1">
      <formula>IF(AF66&gt;0,TRUE,FALSE)</formula>
    </cfRule>
  </conditionalFormatting>
  <conditionalFormatting sqref="M6:M29">
    <cfRule type="expression" dxfId="2478" priority="56" stopIfTrue="1">
      <formula>IF(BE6&gt;0,TRUE,FALSE)</formula>
    </cfRule>
  </conditionalFormatting>
  <conditionalFormatting sqref="Q6:Q29">
    <cfRule type="expression" dxfId="2477" priority="57" stopIfTrue="1">
      <formula>IF(Y6&gt;0,TRUE,IF(BE6&gt;0,TRUE,FALSE))</formula>
    </cfRule>
  </conditionalFormatting>
  <conditionalFormatting sqref="G17">
    <cfRule type="expression" dxfId="2476" priority="58" stopIfTrue="1">
      <formula>IF(G13="FULL",TRUE,IF(G13="NONE",TRUE,FALSE))</formula>
    </cfRule>
    <cfRule type="expression" dxfId="2475" priority="59" stopIfTrue="1">
      <formula>IF(AF17&gt;0,TRUE,FALSE)</formula>
    </cfRule>
  </conditionalFormatting>
  <conditionalFormatting sqref="G21">
    <cfRule type="expression" dxfId="2474" priority="60" stopIfTrue="1">
      <formula>IF(ISBLANK(G20)=TRUE,TRUE,IF(G20="AUTO",TRUE,FALSE))</formula>
    </cfRule>
    <cfRule type="expression" dxfId="2473" priority="61" stopIfTrue="1">
      <formula>IF(AF21&gt;0,TRUE,FALSE)</formula>
    </cfRule>
  </conditionalFormatting>
  <conditionalFormatting sqref="N34:N57">
    <cfRule type="expression" dxfId="2472" priority="62" stopIfTrue="1">
      <formula>IF(AA6=0,TRUE,IF(ISBLANK(N6)=TRUE,TRUE,IF(AB6=TRUE,TRUE,FALSE)))</formula>
    </cfRule>
    <cfRule type="expression" dxfId="2471" priority="63" stopIfTrue="1">
      <formula>IF(AF66&gt;0,TRUE,FALSE)</formula>
    </cfRule>
  </conditionalFormatting>
  <conditionalFormatting sqref="I6 I8:I19 I21 I47:I48 I73:I74 I28:I29">
    <cfRule type="expression" dxfId="2470" priority="64" stopIfTrue="1">
      <formula>IF(AF6&gt;0,TRUE,IF(OR(BG6&gt;0,BF6&gt;0,BI6&gt;0),TRUE,FALSE))</formula>
    </cfRule>
  </conditionalFormatting>
  <conditionalFormatting sqref="I7">
    <cfRule type="expression" dxfId="2469" priority="65" stopIfTrue="1">
      <formula>IF(OR(BG7&gt;0,BF7&gt;0,BI7&gt;0),TRUE,FALSE)</formula>
    </cfRule>
  </conditionalFormatting>
  <conditionalFormatting sqref="I22">
    <cfRule type="expression" dxfId="2468" priority="66" stopIfTrue="1">
      <formula>IF(I21="&lt;&lt; LOAD EXCEEDS AMP RATING",TRUE,IF(OR(BG22&gt;0,BF22&gt;0,BI22&gt;0),TRUE,FALSE))</formula>
    </cfRule>
  </conditionalFormatting>
  <conditionalFormatting sqref="I23">
    <cfRule type="expression" dxfId="2467" priority="67" stopIfTrue="1">
      <formula>IF(AND($G20="NONE",$U8&gt;6),TRUE,IF(AND($G20="AUTO",$AF20&gt;0),TRUE,FALSE))</formula>
    </cfRule>
    <cfRule type="expression" dxfId="2466" priority="68" stopIfTrue="1">
      <formula>IF(OR(BG23&gt;0,BF23&gt;0,BI23&gt;0),TRUE,FALSE)</formula>
    </cfRule>
  </conditionalFormatting>
  <conditionalFormatting sqref="G37 G60">
    <cfRule type="expression" dxfId="2465" priority="69" stopIfTrue="1">
      <formula>IF(AF34&gt;0,TRUE,FALSE)</formula>
    </cfRule>
  </conditionalFormatting>
  <conditionalFormatting sqref="G32">
    <cfRule type="expression" dxfId="2464" priority="70" stopIfTrue="1">
      <formula>IF(AF31&gt;0,TRUE,FALSE)</formula>
    </cfRule>
  </conditionalFormatting>
  <conditionalFormatting sqref="I32">
    <cfRule type="expression" dxfId="2463" priority="71" stopIfTrue="1">
      <formula>IF(AF31&gt;0,TRUE,FALSE)</formula>
    </cfRule>
  </conditionalFormatting>
  <conditionalFormatting sqref="I70:I72">
    <cfRule type="expression" dxfId="2462" priority="72" stopIfTrue="1">
      <formula>IF(AF53&gt;0,TRUE,FALSE)</formula>
    </cfRule>
  </conditionalFormatting>
  <conditionalFormatting sqref="I75:I76">
    <cfRule type="expression" dxfId="2461" priority="73" stopIfTrue="1">
      <formula>IF(AF64&gt;0,TRUE,FALSE)</formula>
    </cfRule>
  </conditionalFormatting>
  <conditionalFormatting sqref="I77">
    <cfRule type="expression" dxfId="2460" priority="74" stopIfTrue="1">
      <formula>IF(AF32&gt;0,TRUE,FALSE)</formula>
    </cfRule>
  </conditionalFormatting>
  <conditionalFormatting sqref="I3">
    <cfRule type="expression" dxfId="2459" priority="75" stopIfTrue="1">
      <formula>IF(AF33&gt;0,TRUE,FALSE)</formula>
    </cfRule>
  </conditionalFormatting>
  <conditionalFormatting sqref="N6:N29">
    <cfRule type="expression" dxfId="2458" priority="76" stopIfTrue="1">
      <formula>IF(AA6=0,TRUE,FALSE)</formula>
    </cfRule>
    <cfRule type="expression" dxfId="2457" priority="77" stopIfTrue="1">
      <formula>IF(Y6&gt;0,TRUE,IF(OR(BG6&gt;0,BI6&gt;0,BF6&gt;0),TRUE,FALSE))</formula>
    </cfRule>
    <cfRule type="expression" dxfId="2456" priority="78" stopIfTrue="1">
      <formula>IF(BE6&gt;0,TRUE,FALSE)</formula>
    </cfRule>
  </conditionalFormatting>
  <conditionalFormatting sqref="I24:I25">
    <cfRule type="expression" dxfId="2455" priority="79" stopIfTrue="1">
      <formula>IF(OR(BG24&gt;0,BI24&gt;0,BF24&gt;0),TRUE,FALSE)</formula>
    </cfRule>
  </conditionalFormatting>
  <conditionalFormatting sqref="I26">
    <cfRule type="expression" dxfId="2454" priority="80" stopIfTrue="1">
      <formula>IF(AF24&gt;0,TRUE,IF(OR(BG26&gt;0,BI26&gt;0,BF26&gt;0),TRUE,FALSE))</formula>
    </cfRule>
  </conditionalFormatting>
  <conditionalFormatting sqref="I27">
    <cfRule type="expression" dxfId="2453" priority="81" stopIfTrue="1">
      <formula>IF(AF25&gt;0,TRUE,IF(OR(BG27&gt;0,BI27&gt;0,BF27&gt;0),TRUE,FALSE))</formula>
    </cfRule>
  </conditionalFormatting>
  <conditionalFormatting sqref="I20">
    <cfRule type="expression" dxfId="2452" priority="82" stopIfTrue="1">
      <formula>IF(S1&gt;0,FALSE,IF(AF20&gt;0,TRUE,IF(AF30&gt;0,TRUE,IF(OR(BG20&gt;0,BF20&gt;0,BI20&gt;0),TRUE,FALSE))))</formula>
    </cfRule>
    <cfRule type="expression" dxfId="2451" priority="83" stopIfTrue="1">
      <formula>IF(AND(AF34&gt;0,G20="MANUAL"),TRUE,FALSE)</formula>
    </cfRule>
    <cfRule type="expression" dxfId="2450" priority="84" stopIfTrue="1">
      <formula>IF(S1&gt;0,FALSE,IF($I$36="&lt;&lt; LOAD EXCEEDS 1,200A",FALSE,IF($I$24="MUST BE THE SAME",TRUE,FALSE)))</formula>
    </cfRule>
  </conditionalFormatting>
  <conditionalFormatting sqref="J20">
    <cfRule type="expression" dxfId="2449" priority="85" stopIfTrue="1">
      <formula>IF(AND(AF34&gt;0,G20="MANUAL"),TRUE,FALSE)</formula>
    </cfRule>
    <cfRule type="expression" dxfId="2448" priority="86" stopIfTrue="1">
      <formula>IF(S1&gt;0,FALSE,IF($I$36="&lt;&lt; LOAD EXCEEDS 1,200A",FALSE,IF($I$20="&lt;&lt; LOAD EXCEEDS 1,200A",FALSE,IF(AF30&gt;0,TRUE,FALSE))))</formula>
    </cfRule>
  </conditionalFormatting>
  <conditionalFormatting sqref="J21">
    <cfRule type="expression" dxfId="2447" priority="87" stopIfTrue="1">
      <formula>IF(AND(AF34&gt;0,G20="MANUAL"),TRUE,FALSE)</formula>
    </cfRule>
    <cfRule type="expression" dxfId="2446" priority="88" stopIfTrue="1">
      <formula>IF(S1&gt;0,FALSE,IF($I$36="&lt;&lt; LOAD EXCEEDS 1,200A",FALSE,IF($I$20="&lt;&lt; LOAD EXCEEDS 1,200A",FALSE,IF(AF30&gt;0,TRUE,FALSE))))</formula>
    </cfRule>
  </conditionalFormatting>
  <conditionalFormatting sqref="J22">
    <cfRule type="expression" dxfId="2445" priority="89" stopIfTrue="1">
      <formula>IF(S1&gt;0,FALSE,IF(I21="&lt;&lt; LOAD EXCEEDS AMP RATING",TRUE,FALSE))</formula>
    </cfRule>
    <cfRule type="expression" dxfId="2444" priority="90" stopIfTrue="1">
      <formula>IF(AF20&gt;0,TRUE,IF(AND(AF34&gt;0,G20="MANUAL"),TRUE,FALSE))</formula>
    </cfRule>
    <cfRule type="expression" dxfId="2443" priority="91" stopIfTrue="1">
      <formula>IF(S1&gt;0,FALSE,IF(AF30&gt;0,TRUE,FALSE))</formula>
    </cfRule>
  </conditionalFormatting>
  <conditionalFormatting sqref="J23">
    <cfRule type="expression" dxfId="2442" priority="92" stopIfTrue="1">
      <formula>IF(AND(AF34&gt;0,G20="MANUAL"),TRUE,FALSE)</formula>
    </cfRule>
    <cfRule type="expression" dxfId="2441" priority="93" stopIfTrue="1">
      <formula>IF(S1&gt;0,FALSE,IF($I$36="&lt;&lt; LOAD EXCEEDS 1,200A",FALSE,IF($I$20="&lt;&lt; LOAD EXCEEDS 1,200A",FALSE,IF(AF30&gt;0,TRUE,FALSE))))</formula>
    </cfRule>
  </conditionalFormatting>
  <conditionalFormatting sqref="J24">
    <cfRule type="expression" dxfId="2440" priority="94" stopIfTrue="1">
      <formula>IF(AF20&gt;0,TRUE,IF(AND(AF34&gt;0,G20="MANUAL"),TRUE,FALSE))</formula>
    </cfRule>
    <cfRule type="expression" dxfId="2439" priority="95" stopIfTrue="1">
      <formula>IF(S1&gt;0,FALSE,IF($I$36="&lt;&lt; LOAD EXCEEDS 1,200A",FALSE,IF($I$20="&lt;&lt; LOAD EXCEEDS 1,200A",FALSE,IF(AF30&gt;0,TRUE,FALSE))))</formula>
    </cfRule>
  </conditionalFormatting>
  <conditionalFormatting sqref="J25">
    <cfRule type="expression" dxfId="2438" priority="96" stopIfTrue="1">
      <formula>IF(AF20&gt;0,TRUE,IF(AND(AF34&gt;0,G20="MANUAL"),TRUE,FALSE))</formula>
    </cfRule>
    <cfRule type="expression" dxfId="2437" priority="97" stopIfTrue="1">
      <formula>IF(S1&gt;0,FALSE,IF($I$36="&lt;&lt; LOAD EXCEEDS 1,200A",FALSE,IF($I$20="&lt;&lt; LOAD EXCEEDS 1,200A",FALSE,IF(AF30&gt;0,TRUE,FALSE))))</formula>
    </cfRule>
  </conditionalFormatting>
  <conditionalFormatting sqref="J26">
    <cfRule type="expression" dxfId="2436" priority="98" stopIfTrue="1">
      <formula>IF(AF20&gt;0,TRUE,IF(AND(AF34&gt;0,G20="MANUAL"),TRUE,FALSE))</formula>
    </cfRule>
    <cfRule type="expression" dxfId="2435" priority="99" stopIfTrue="1">
      <formula>IF(S1&gt;0,FALSE,IF($I$36="&lt;&lt; LOAD EXCEEDS 1,200A",FALSE,IF($I$20="&lt;&lt; LOAD EXCEEDS 1,200A",FALSE,IF(AF30&gt;0,TRUE,FALSE))))</formula>
    </cfRule>
  </conditionalFormatting>
  <conditionalFormatting sqref="J27">
    <cfRule type="expression" dxfId="2434" priority="100" stopIfTrue="1">
      <formula>IF(AF20&gt;0,TRUE,IF(AND(AF34&gt;0,G20="MANUAL"),TRUE,FALSE))</formula>
    </cfRule>
    <cfRule type="expression" dxfId="2433" priority="101" stopIfTrue="1">
      <formula>IF(S1&gt;0,FALSE,IF($I$36="&lt;&lt; LOAD EXCEEDS 1,200A",FALSE,IF($I$20="&lt;&lt; LOAD EXCEEDS 1,200A",FALSE,IF(AF30&gt;0,TRUE,FALSE))))</formula>
    </cfRule>
  </conditionalFormatting>
  <conditionalFormatting sqref="J28">
    <cfRule type="expression" dxfId="2432" priority="102" stopIfTrue="1">
      <formula>IF(AF20&gt;0,TRUE,IF(AND(AF34&gt;0,G20="MANUAL"),TRUE,FALSE))</formula>
    </cfRule>
    <cfRule type="expression" dxfId="2431" priority="103" stopIfTrue="1">
      <formula>IF(S1&gt;0,FALSE,IF($I$36="&lt;&lt; LOAD EXCEEDS 1,200A",FALSE,IF($I$20="&lt;&lt; LOAD EXCEEDS 1,200A",FALSE,IF(AF30&gt;0,TRUE,FALSE))))</formula>
    </cfRule>
  </conditionalFormatting>
  <conditionalFormatting sqref="J29">
    <cfRule type="expression" dxfId="2430" priority="104" stopIfTrue="1">
      <formula>IF(AF20&gt;0,TRUE,IF(AND(AF34&gt;0,G20="MANUAL"),TRUE,FALSE))</formula>
    </cfRule>
    <cfRule type="expression" dxfId="2429" priority="105" stopIfTrue="1">
      <formula>IF(S1&gt;0,FALSE,IF($I$36="&lt;&lt; LOAD EXCEEDS 1,200A",FALSE,IF($I$20="&lt;&lt; LOAD EXCEEDS 1,200A",FALSE,IF(AF30&gt;0,TRUE,FALSE))))</formula>
    </cfRule>
  </conditionalFormatting>
  <conditionalFormatting sqref="J30">
    <cfRule type="expression" dxfId="2428" priority="106" stopIfTrue="1">
      <formula>IF(AF20&gt;0,TRUE,IF(AND(AF34&gt;0,G20="MANUAL"),TRUE,FALSE))</formula>
    </cfRule>
    <cfRule type="expression" dxfId="2427" priority="107" stopIfTrue="1">
      <formula>IF(S1&gt;0,FALSE,IF($I$36="&lt;&lt; LOAD EXCEEDS 1,200A",FALSE,IF($I$20="&lt;&lt; LOAD EXCEEDS 1,200A",FALSE,IF(AF30&gt;0,TRUE,FALSE))))</formula>
    </cfRule>
  </conditionalFormatting>
  <conditionalFormatting sqref="J31">
    <cfRule type="expression" dxfId="2426" priority="108" stopIfTrue="1">
      <formula>IF(AF20&gt;0,TRUE,IF(AND(AF34&gt;0,G20="MANUAL"),TRUE,FALSE))</formula>
    </cfRule>
    <cfRule type="expression" dxfId="2425" priority="109" stopIfTrue="1">
      <formula>IF(S1&gt;0,FALSE,IF($I$36="&lt;&lt; LOAD EXCEEDS 1,200A",FALSE,IF($I$20="&lt;&lt; LOAD EXCEEDS 1,200A",FALSE,IF(AF30&gt;0,TRUE,FALSE))))</formula>
    </cfRule>
  </conditionalFormatting>
  <conditionalFormatting sqref="J32">
    <cfRule type="expression" dxfId="2424" priority="110" stopIfTrue="1">
      <formula>IF(AF20&gt;0,TRUE,IF(AND(AF34&gt;0,G20="MANUAL"),TRUE,FALSE))</formula>
    </cfRule>
    <cfRule type="expression" dxfId="2423" priority="111" stopIfTrue="1">
      <formula>IF(S1&gt;0,FALSE,IF($I$36="&lt;&lt; LOAD EXCEEDS 1,200A",FALSE,IF($I$20="&lt;&lt; LOAD EXCEEDS 1,200A",FALSE,IF(AF30&gt;0,TRUE,FALSE))))</formula>
    </cfRule>
  </conditionalFormatting>
  <conditionalFormatting sqref="J33">
    <cfRule type="expression" dxfId="2422" priority="112" stopIfTrue="1">
      <formula>IF(S1&gt;0,FALSE,IF($I$36="&lt;&lt; LOAD EXCEEDS 1,200A",FALSE,IF($I$20="&lt;&lt; LOAD EXCEEDS 1,200A",FALSE,IF(AF30&gt;0,TRUE,FALSE))))</formula>
    </cfRule>
  </conditionalFormatting>
  <conditionalFormatting sqref="J34">
    <cfRule type="expression" dxfId="2421" priority="113" stopIfTrue="1">
      <formula>IF(S1&gt;0,FALSE,IF($I$36="&lt;&lt; LOAD EXCEEDS 1,200A",FALSE,IF($I$20="&lt;&lt; LOAD EXCEEDS 1,200A",FALSE,IF(AF30&gt;0,TRUE,FALSE))))</formula>
    </cfRule>
  </conditionalFormatting>
  <conditionalFormatting sqref="J35">
    <cfRule type="expression" dxfId="2420" priority="114" stopIfTrue="1">
      <formula>IF(S1&gt;0,FALSE,IF($I$36="&lt;&lt; LOAD EXCEEDS 1,200A",FALSE,IF($I$20="&lt;&lt; LOAD EXCEEDS 1,200A",FALSE,IF(AF30&gt;0,TRUE,FALSE))))</formula>
    </cfRule>
  </conditionalFormatting>
  <conditionalFormatting sqref="J36">
    <cfRule type="expression" dxfId="2419" priority="115" stopIfTrue="1">
      <formula>IF(S1&gt;0,FALSE,IF($I$36="&lt;&lt; LOAD EXCEEDS 1,200A",FALSE,IF($I$20="&lt;&lt; LOAD EXCEEDS 1,200A",FALSE,IF(AF30&gt;0,TRUE,FALSE))))</formula>
    </cfRule>
  </conditionalFormatting>
  <conditionalFormatting sqref="J37">
    <cfRule type="expression" dxfId="2418" priority="116" stopIfTrue="1">
      <formula>IF(S1&gt;0,FALSE,IF($I$36="&lt;&lt; LOAD EXCEEDS 1,200A",FALSE,IF($I$20="&lt;&lt; LOAD EXCEEDS 1,200A",FALSE,IF(AF30&gt;0,TRUE,FALSE))))</formula>
    </cfRule>
  </conditionalFormatting>
  <conditionalFormatting sqref="I37">
    <cfRule type="expression" dxfId="2417" priority="117" stopIfTrue="1">
      <formula>IF(S1&gt;0,FALSE,IF($I$20="&lt;&lt; LOAD EXCEEDS 1,200A",FALSE,IF(AF30&gt;0,TRUE,FALSE)))</formula>
    </cfRule>
    <cfRule type="expression" dxfId="2416" priority="118" stopIfTrue="1">
      <formula>IF(AF34&gt;0,TRUE,FALSE)</formula>
    </cfRule>
  </conditionalFormatting>
  <conditionalFormatting sqref="B68">
    <cfRule type="expression" dxfId="2415" priority="119" stopIfTrue="1">
      <formula>IF(OR(N6="SPARE W/M",N6="SPARE",N6="SPACE",N6="SPACE W/M",N6="MANUAL",N6="MANUAL W/M"),TRUE,FALSE)</formula>
    </cfRule>
  </conditionalFormatting>
  <conditionalFormatting sqref="B69:J69">
    <cfRule type="expression" dxfId="2414" priority="120" stopIfTrue="1">
      <formula>IF(OR($N$6="SPARE W/M",$N$6="SPARE",$N$6="SPACE",$N$6="SPACE W/M",$N$6="MANUAL",$N$6="MANUAL W/M"),TRUE,FALSE)</formula>
    </cfRule>
  </conditionalFormatting>
  <conditionalFormatting sqref="B70:B77 B78:J78 J70:J77">
    <cfRule type="expression" dxfId="2413" priority="121" stopIfTrue="1">
      <formula>IF(OR($N$6="SPARE W/M",$N$6="SPARE",$N$6="SPACE",$N$6="SPACE W/M",$N$6="MANUAL",$N$6="MANUAL W/M"),TRUE,FALSE)</formula>
    </cfRule>
  </conditionalFormatting>
  <conditionalFormatting sqref="C70:C77">
    <cfRule type="expression" dxfId="2412" priority="122" stopIfTrue="1">
      <formula>IF(OR($N$6="SPARE W/M",$N$6="SPARE",$N$6="SPACE",$N$6="SPACE W/M",$N$6="MANUAL",$N$6="MANUAL W/M"),TRUE,FALSE)</formula>
    </cfRule>
  </conditionalFormatting>
  <conditionalFormatting sqref="G70">
    <cfRule type="expression" dxfId="2411" priority="123" stopIfTrue="1">
      <formula>IF(OR($N$6="SPARE W/M",$N$6="SPARE",$N$6="SPACE",$N$6="SPACE W/M",$N$6="MANUAL",$N$6="MANUAL W/M"),TRUE,FALSE)</formula>
    </cfRule>
    <cfRule type="expression" dxfId="2410" priority="124" stopIfTrue="1">
      <formula>IF(AF53&gt;0,TRUE,FALSE)</formula>
    </cfRule>
  </conditionalFormatting>
  <conditionalFormatting sqref="G73">
    <cfRule type="expression" dxfId="2409" priority="125" stopIfTrue="1">
      <formula>IF(OR(N6="SPARE W/M",N6="SPARE",AF53&gt;0,N6="SPACE",$N$6="MANUAL",$N$6="MANUAL W/M",N6="SPACE W/M",G70="NO"),TRUE,FALSE)</formula>
    </cfRule>
    <cfRule type="expression" dxfId="2408" priority="126" stopIfTrue="1">
      <formula>IF(AF56&gt;0,TRUE,FALSE)</formula>
    </cfRule>
  </conditionalFormatting>
  <conditionalFormatting sqref="G74">
    <cfRule type="expression" dxfId="2407" priority="127" stopIfTrue="1">
      <formula>IF(OR(N6="SPARE W/M",AF53&gt;0,N6="SPARE",N6="SPACE",N6="SPACE W/M",$N$6="MANUAL",$N$6="MANUAL W/M",G70="NO"),TRUE,FALSE)</formula>
    </cfRule>
    <cfRule type="expression" dxfId="2406" priority="128" stopIfTrue="1">
      <formula>IF(AF63&gt;0,TRUE,FALSE)</formula>
    </cfRule>
  </conditionalFormatting>
  <conditionalFormatting sqref="G75">
    <cfRule type="expression" dxfId="2405" priority="129" stopIfTrue="1">
      <formula>IF(OR(N6="SPARE W/M",AF53&gt;0,G74="NO",N6="SPARE",N6="SPACE",N6="SPACE W/M",$N$6="MANUAL",$N$6="MANUAL W/M",G70="NO"),TRUE,FALSE)</formula>
    </cfRule>
    <cfRule type="expression" dxfId="2404" priority="130" stopIfTrue="1">
      <formula>IF(AF64&gt;0,TRUE,FALSE)</formula>
    </cfRule>
  </conditionalFormatting>
  <conditionalFormatting sqref="G76">
    <cfRule type="expression" dxfId="2403" priority="131" stopIfTrue="1">
      <formula>IF(OR(N6="SPARE W/M",G75="AUTO",AF53&gt;0,AF63&gt;0,N6="SPARE",N6="SPACE",G74="NO",N6="SPACE W/M",$N$6="MANUAL",$N$6="MANUAL W/M",G70="NO"),TRUE,FALSE)</formula>
    </cfRule>
    <cfRule type="expression" dxfId="2402" priority="132" stopIfTrue="1">
      <formula>IF(AF65&gt;0,TRUE,FALSE)</formula>
    </cfRule>
  </conditionalFormatting>
  <conditionalFormatting sqref="G77">
    <cfRule type="expression" dxfId="2401" priority="133" stopIfTrue="1">
      <formula>IF(OR(N6="SPARE W/M",AF53&gt;0,AF63&gt;0,N6="SPARE",G74="NO",N6="SPACE",N6="SPACE W/M",$N$6="MANUAL",$N$6="MANUAL W/M",G70="NO"),TRUE,FALSE)</formula>
    </cfRule>
    <cfRule type="expression" dxfId="2400" priority="134" stopIfTrue="1">
      <formula>IF(AF32&gt;0,TRUE,FALSE)</formula>
    </cfRule>
  </conditionalFormatting>
  <conditionalFormatting sqref="G54">
    <cfRule type="expression" dxfId="2399" priority="135" stopIfTrue="1">
      <formula>IF(G37&lt;&gt;"MANUAL",TRUE,IF(G44="BUSWAY",TRUE,FALSE))</formula>
    </cfRule>
    <cfRule type="expression" dxfId="2398" priority="136" stopIfTrue="1">
      <formula>IF(AF52&gt;0,TRUE,FALSE)</formula>
    </cfRule>
  </conditionalFormatting>
  <conditionalFormatting sqref="G55">
    <cfRule type="expression" dxfId="2397" priority="137" stopIfTrue="1">
      <formula>IF(G37&lt;&gt;"MANUAL",TRUE,IF(G44="BUSWAY",TRUE,FALSE))</formula>
    </cfRule>
    <cfRule type="expression" dxfId="2396" priority="138" stopIfTrue="1">
      <formula>IF(AF90&gt;0,TRUE,FALSE)</formula>
    </cfRule>
  </conditionalFormatting>
  <conditionalFormatting sqref="G71">
    <cfRule type="expression" dxfId="2395" priority="139" stopIfTrue="1">
      <formula>IF(OR(ISBLANK(G70)=TRUE,G70="NO",$N$6="SPARE W/M",$N$6="SPARE",G70="NO",$N$6="SPACE",$N$6="SPACE W/M",$N$6="MANUAL",$N$6="MANUAL W/M"),TRUE,FALSE)</formula>
    </cfRule>
    <cfRule type="expression" dxfId="2394" priority="140" stopIfTrue="1">
      <formula>IF(AF54&gt;0,TRUE,FALSE)</formula>
    </cfRule>
  </conditionalFormatting>
  <conditionalFormatting sqref="G72">
    <cfRule type="expression" dxfId="2393" priority="141" stopIfTrue="1">
      <formula>IF(OR(ISBLANK(G71)=TRUE,ISBLANK(G70)=TRUE,G71="AUTO",G70="NO",$N$6="SPARE W/M",$N$6="SPARE",$N$6="SPACE",$N$6="SPACE W/M",$N$6="MANUAL",$N$6="MANUAL W/M"),TRUE,FALSE)</formula>
    </cfRule>
    <cfRule type="expression" dxfId="2392" priority="142" stopIfTrue="1">
      <formula>IF(AF55&gt;0,TRUE,FALSE)</formula>
    </cfRule>
  </conditionalFormatting>
  <conditionalFormatting sqref="I58">
    <cfRule type="expression" dxfId="2391" priority="143" stopIfTrue="1">
      <formula>IF(G60="NONE",FALSE,IF(AND(G37="MANUAL",G60&lt;&gt;"NO TRANSFORMER KNOWN AFC",G44="EMPTY CONDUIT"),TRUE,FALSE))</formula>
    </cfRule>
  </conditionalFormatting>
  <conditionalFormatting sqref="H58">
    <cfRule type="expression" dxfId="2390" priority="144" stopIfTrue="1">
      <formula>IF(G60="NONE",FALSE,IF(AND(G37="MANUAL",G60&lt;&gt;"NO TRANSFORMER KNOWN AFC",G44="EMPTY CONDUIT"),TRUE,FALSE))</formula>
    </cfRule>
  </conditionalFormatting>
  <conditionalFormatting sqref="G58">
    <cfRule type="expression" dxfId="2389" priority="145" stopIfTrue="1">
      <formula>IF(G60="NONE",FALSE,IF(AND(G37="MANUAL",G60&lt;&gt;"NO TRANSFORMER KNOWN AFC",G44="EMPTY CONDUIT"),TRUE,FALSE))</formula>
    </cfRule>
  </conditionalFormatting>
  <conditionalFormatting sqref="G53">
    <cfRule type="expression" dxfId="2388" priority="146" stopIfTrue="1">
      <formula>IF(G44="EMPTY CONDUIT",TRUE,IF(G44="BUSWAY",TRUE,IF(G37&lt;&gt;"MANUAL",TRUE,FALSE)))</formula>
    </cfRule>
    <cfRule type="expression" dxfId="2387" priority="147" stopIfTrue="1">
      <formula>IF(AF51&gt;0,TRUE,FALSE)</formula>
    </cfRule>
  </conditionalFormatting>
  <conditionalFormatting sqref="I55">
    <cfRule type="expression" dxfId="2386" priority="148" stopIfTrue="1">
      <formula>IF(AF90&gt;0,TRUE,FALSE)</formula>
    </cfRule>
  </conditionalFormatting>
  <dataValidations count="50">
    <dataValidation type="whole" allowBlank="1" showInputMessage="1" showErrorMessage="1" error="Number must be larger than 1 and less than 601" prompt="Enter&#10;Low-Voltage" sqref="G10">
      <formula1>1</formula1>
      <formula2>600</formula2>
    </dataValidation>
    <dataValidation allowBlank="1" showInputMessage="1" showErrorMessage="1" prompt="Enter Text" sqref="G6:G7"/>
    <dataValidation type="whole" allowBlank="1" showInputMessage="1" showErrorMessage="1" error="Enter Number 0-6000" prompt="Enter Minimum Amps" sqref="G15:G17">
      <formula1>0</formula1>
      <formula2>6000</formula2>
    </dataValidation>
    <dataValidation type="list" allowBlank="1" showInputMessage="1" showErrorMessage="1" error="Select Phase " prompt="Select Phase&#10;1     Single Phase&#10;3Y   3-Phase Y&#10;3D   3-Phase Delta" sqref="G11">
      <formula1>"1,3Y,3D"</formula1>
    </dataValidation>
    <dataValidation type="whole" allowBlank="1" showInputMessage="1" showErrorMessage="1" error="Number must be larger than 0 and less than 601" prompt="Enter&#10;Hi-Voltage" sqref="G9">
      <formula1>1</formula1>
      <formula2>600</formula2>
    </dataValidation>
    <dataValidation type="whole" operator="greaterThan" allowBlank="1" showInputMessage="1" showErrorMessage="1" error="Enter whole number larger than 0" prompt="Enter Hertz" sqref="G14">
      <formula1>0</formula1>
    </dataValidation>
    <dataValidation type="whole" allowBlank="1" showInputMessage="1" showErrorMessage="1" error="Enter a whole number between 0 and 100" prompt="Enter&#10;% Factor&#10;for (L2)" sqref="G34">
      <formula1>0</formula1>
      <formula2>100</formula2>
    </dataValidation>
    <dataValidation type="list" allowBlank="1" showInputMessage="1" showErrorMessage="1" error="Enter 1-24" prompt="Enter 1-24" sqref="G8">
      <formula1>"1,2,3,4,5,6,7,8,9,10,11,12,13,14,15,16,17,18,19,20,21,22,23,24"</formula1>
    </dataValidation>
    <dataValidation type="list" allowBlank="1" showInputMessage="1" showErrorMessage="1" error="Select Hi-Leg Size" prompt="Select Hi-Leg Size" sqref="G12">
      <formula1>"FULL,AUTO"</formula1>
    </dataValidation>
    <dataValidation type="list" allowBlank="1" showInputMessage="1" showErrorMessage="1" error="Select Neutral Size" prompt="Select Neutral Size" sqref="G13">
      <formula1>"NONE,FULL,AUTO,MINIMUM"</formula1>
    </dataValidation>
    <dataValidation type="whole" allowBlank="1" showInputMessage="1" showErrorMessage="1" error="Enter a whole number between 0 and 100" prompt="Enter % Factor" sqref="G18">
      <formula1>0</formula1>
      <formula2>100</formula2>
    </dataValidation>
    <dataValidation type="whole" allowBlank="1" showInputMessage="1" showErrorMessage="1" error="Enter a whole number between 0 and 100" prompt="Enter &#10;% Factor &#10;for (L2)" sqref="G19">
      <formula1>0</formula1>
      <formula2>100</formula2>
    </dataValidation>
    <dataValidation type="list" allowBlank="1" showInputMessage="1" showErrorMessage="1" error="Enter Yes or No" prompt="Enter Yes or No" sqref="G26:G32">
      <formula1>"YES,NO"</formula1>
    </dataValidation>
    <dataValidation type="list" allowBlank="1" showInputMessage="1" showErrorMessage="1" error="Select Method From Pulldown Menu" prompt="Select Method" sqref="G60">
      <formula1>T35:T38</formula1>
    </dataValidation>
    <dataValidation type="list" allowBlank="1" showInputMessage="1" showErrorMessage="1" error="THW&#10;RHW&#10;THHN&#10;XHHW&#10;THW-CA&#10;THHN-CA&#10;XHHW-CA" prompt="Enter Wire Type" sqref="G38">
      <formula1>"THW,RHW,THHN,XHHW,THW-CA,THHN-CA,XHHW-CA"</formula1>
    </dataValidation>
    <dataValidation type="list" allowBlank="1" showInputMessage="1" showErrorMessage="1" error="Enter CU or AL" prompt="Enter CU or AL" sqref="G39">
      <formula1>"AL,CU"</formula1>
    </dataValidation>
    <dataValidation type="list" allowBlank="1" showInputMessage="1" showErrorMessage="1" error="Enter 60, 75 or 90" prompt="Enter&#10;Wire&#10;Temp" sqref="G40">
      <formula1>"60,75,90"</formula1>
    </dataValidation>
    <dataValidation type="whole" operator="greaterThan" allowBlank="1" showInputMessage="1" showErrorMessage="1" error="Entry must be five (5) or larger" prompt="Enter&#10;Wire&#10;Length" sqref="G41">
      <formula1>4</formula1>
    </dataValidation>
    <dataValidation type="list" operator="greaterThan" allowBlank="1" showInputMessage="1" showErrorMessage="1" error="RIGID&#10;EMT&#10;IMC&#10;PVC-40&#10;RIGID/PVC&#10;FLEX" prompt="Enter&#10;Conduit&#10;Type" sqref="G42">
      <formula1>"RIGID,EMT,IMC,PVC-40,RIGID/PVC,FLEX,LT-FLEX"</formula1>
    </dataValidation>
    <dataValidation type="list" operator="greaterThan" allowBlank="1" showInputMessage="1" showErrorMessage="1" error="Select Underground or Overhead" prompt="Select Underground or Overhead" sqref="G43">
      <formula1>"OVERHEAD,UNDERGROUND"</formula1>
    </dataValidation>
    <dataValidation type="whole" allowBlank="1" showInputMessage="1" showErrorMessage="1" error="Must be a whole number larger than zero" prompt="Enter Available Fault Current (AFC)" sqref="G61">
      <formula1>0</formula1>
      <formula2>500000</formula2>
    </dataValidation>
    <dataValidation type="decimal" operator="greaterThan" allowBlank="1" showInputMessage="1" showErrorMessage="1" error="Enter Transformer KVA" prompt="Enter Transformer KVA" sqref="G63">
      <formula1>0</formula1>
    </dataValidation>
    <dataValidation type="decimal" operator="greaterThan" allowBlank="1" showInputMessage="1" showErrorMessage="1" error="Enter number larger than zero" prompt="Enter Transformer %Z Rating" sqref="G64">
      <formula1>0</formula1>
    </dataValidation>
    <dataValidation type="whole" operator="greaterThan" allowBlank="1" showInputMessage="1" showErrorMessage="1" error="Enter Primary Voltage" prompt="Enter Primary Voltage" sqref="G65">
      <formula1>0</formula1>
    </dataValidation>
    <dataValidation type="list" allowBlank="1" showInputMessage="1" showErrorMessage="1" error="Utility voltages may vary +/- 10% for power. Therefore for worst case conditions enter 1.1 as the utility voltage adjustment." prompt="Utility voltages may vary +/- 10% for power. Therefore for worst case conditions enter 1.1 as the utility voltage adjustment." sqref="G62">
      <formula1>"1.1,1.0"</formula1>
    </dataValidation>
    <dataValidation type="list" allowBlank="1" showInputMessage="1" showErrorMessage="1" error="Select Method" prompt="Select Method" sqref="G37">
      <formula1>"NONE,AUTO,MANUAL"</formula1>
    </dataValidation>
    <dataValidation type="list" operator="greaterThan" allowBlank="1" showInputMessage="1" showErrorMessage="1" error="Select Conduit or Busway" prompt="Select Conduit or Busway" sqref="G44">
      <formula1>"CONDUIT,BUSWAY,EMPTY CONDUIT"</formula1>
    </dataValidation>
    <dataValidation type="whole" operator="greaterThan" allowBlank="1" showInputMessage="1" showErrorMessage="1" error="Entry must be five (5) or larger" prompt="Enter&#10;Length" sqref="G45">
      <formula1>4</formula1>
    </dataValidation>
    <dataValidation type="list" allowBlank="1" showInputMessage="1" showErrorMessage="1" error="Enter CU or AL" prompt="Enter CU or AL" sqref="G49">
      <formula1>"CU,AL"</formula1>
    </dataValidation>
    <dataValidation type="whole" operator="greaterThan" allowBlank="1" showInputMessage="1" showErrorMessage="1" error="Entry must be one (1) or larger" prompt="Enter Number of Conductors Per Phase" sqref="G48">
      <formula1>0</formula1>
    </dataValidation>
    <dataValidation type="list" allowBlank="1" showInputMessage="1" showErrorMessage="1" error="Select Size" prompt="Select Size" sqref="G51">
      <formula1>Z47:Z63</formula1>
    </dataValidation>
    <dataValidation type="list" operator="greaterThan" allowBlank="1" showInputMessage="1" showErrorMessage="1" error="Select Size" prompt="Select Size" sqref="G47">
      <formula1>V73:V84</formula1>
    </dataValidation>
    <dataValidation type="list" operator="greaterThan" allowBlank="1" showInputMessage="1" showErrorMessage="1" error="Enter Size" prompt="Enter&#10;Size" sqref="G46">
      <formula1>Z73:Z82</formula1>
    </dataValidation>
    <dataValidation type="list" allowBlank="1" showInputMessage="1" showErrorMessage="1" error="Select Size" prompt="Select Size" sqref="G52">
      <formula1>Z47:Z63</formula1>
    </dataValidation>
    <dataValidation type="list" allowBlank="1" showInputMessage="1" showErrorMessage="1" error="Select Size" prompt="Select Size" sqref="G53">
      <formula1>Z47:Z63</formula1>
    </dataValidation>
    <dataValidation type="list" allowBlank="1" showInputMessage="1" showErrorMessage="1" error="Select Entry" prompt="Select Entry" sqref="G20">
      <formula1>"NONE,AUTO,MANUAL"</formula1>
    </dataValidation>
    <dataValidation type="list" allowBlank="1" showInputMessage="1" showErrorMessage="1" error="Select Braker Size" prompt="Select Braker Size" sqref="G21">
      <formula1>AC8:AC36</formula1>
    </dataValidation>
    <dataValidation type="list" allowBlank="1" showInputMessage="1" showErrorMessage="1" error="Select Size" prompt="Select Size" sqref="N34:N57">
      <formula1>BB$2:BB$38</formula1>
    </dataValidation>
    <dataValidation type="list" operator="greaterThan" allowBlank="1" showInputMessage="1" showErrorMessage="1" error="Select Conduit Type" prompt="Select&#10;Conduit&#10;Type" sqref="G54">
      <formula1>"RIGID,EMT,IMC,PVC-40,RIGID/PVC,FLEX,LT-FLEX"</formula1>
    </dataValidation>
    <dataValidation type="list" allowBlank="1" showInputMessage="1" showErrorMessage="1" error="Select Wire Type" prompt="Select &#10;Wire &#10;Type" sqref="G50">
      <formula1>"THW,RHW,THHN,XHHW,THW-CA,THHN-CA,XHHW-CA"</formula1>
    </dataValidation>
    <dataValidation type="list" allowBlank="1" showInputMessage="1" showErrorMessage="1" sqref="N6:N29">
      <formula1>"PANEL,SPACE,SPARE,MANUAL,XMFR,PANEL W/M,SPACE W/M,SPARE W/M,MANUAL W/M,XMFR W/M"</formula1>
    </dataValidation>
    <dataValidation type="list" allowBlank="1" showInputMessage="1" showErrorMessage="1" error="Enter Yes or No" prompt="Select YES or NO" sqref="G74">
      <formula1>"YES,NO"</formula1>
    </dataValidation>
    <dataValidation type="whole" allowBlank="1" showInputMessage="1" showErrorMessage="1" error="Enter Size of Transfer Switch in Amps" prompt="Enter Size of Transfer Switch in Amps" sqref="G72">
      <formula1>0</formula1>
      <formula2>1200</formula2>
    </dataValidation>
    <dataValidation type="whole" allowBlank="1" showInputMessage="1" showErrorMessage="1" error="Enter Distance from MSWBD to Transfer Switch (5' - 1000')&#10;" prompt="Enter Distance from MSWBD to Transfer Switch" sqref="G73">
      <formula1>5</formula1>
      <formula2>1000</formula2>
    </dataValidation>
    <dataValidation type="whole" allowBlank="1" showInputMessage="1" showErrorMessage="1" error="Enter Distance from Transfer Switch to Generator (5'-1000')" prompt="Enter Distance from Transfer Switch to Generator" sqref="G77">
      <formula1>5</formula1>
      <formula2>1000</formula2>
    </dataValidation>
    <dataValidation type="list" allowBlank="1" showInputMessage="1" showErrorMessage="1" error="Enter Yes or No" prompt="Enter YES or NO" sqref="G70">
      <formula1>"YES,NO"</formula1>
    </dataValidation>
    <dataValidation type="list" allowBlank="1" showInputMessage="1" showErrorMessage="1" error="Select Method" prompt="Select Method" sqref="G71 G75">
      <formula1>"AUTO,MANUAL"</formula1>
    </dataValidation>
    <dataValidation type="whole" allowBlank="1" showInputMessage="1" showErrorMessage="1" error="Enter KW of Generator ( 5 KW - 450 KW )" prompt="Enter KW of Generator" sqref="G76">
      <formula1>5</formula1>
      <formula2>450</formula2>
    </dataValidation>
    <dataValidation type="list" allowBlank="1" showInputMessage="1" showErrorMessage="1" error="Select Code Year" prompt="Select Code Year" sqref="G3">
      <formula1>"2002,2005,2008,2011"</formula1>
    </dataValidation>
    <dataValidation type="whole" operator="greaterThan" allowBlank="1" showInputMessage="1" showErrorMessage="1" error="Enter Number of Conduits" prompt="Enter Number of Conduits" sqref="G55">
      <formula1>0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N66"/>
  <sheetViews>
    <sheetView topLeftCell="AD1" workbookViewId="0">
      <selection activeCell="AN16" sqref="AN16"/>
    </sheetView>
  </sheetViews>
  <sheetFormatPr defaultRowHeight="11.25"/>
  <cols>
    <col min="1" max="1" width="32.85546875" style="62" customWidth="1"/>
    <col min="2" max="2" width="9.140625" style="62"/>
    <col min="3" max="3" width="4.5703125" style="64" customWidth="1"/>
    <col min="4" max="4" width="9.42578125" style="64" customWidth="1"/>
    <col min="5" max="5" width="8.5703125" style="64" customWidth="1"/>
    <col min="6" max="6" width="9.140625" style="64"/>
    <col min="7" max="7" width="7.140625" style="64" customWidth="1"/>
    <col min="8" max="8" width="11.7109375" style="62" customWidth="1"/>
    <col min="9" max="9" width="8.140625" style="62" customWidth="1"/>
    <col min="10" max="10" width="10.140625" style="62" customWidth="1"/>
    <col min="11" max="11" width="6.85546875" style="62" customWidth="1"/>
    <col min="12" max="12" width="9.140625" style="62"/>
    <col min="13" max="13" width="6" style="62" customWidth="1"/>
    <col min="14" max="16" width="9.140625" style="62"/>
    <col min="17" max="17" width="10.85546875" style="62" bestFit="1" customWidth="1"/>
    <col min="18" max="22" width="9.140625" style="62"/>
    <col min="23" max="23" width="43.85546875" style="62" customWidth="1"/>
    <col min="24" max="26" width="9.140625" style="62"/>
    <col min="27" max="27" width="14.140625" style="62" customWidth="1"/>
    <col min="28" max="28" width="18.85546875" style="63" customWidth="1"/>
    <col min="29" max="29" width="17.42578125" style="62" customWidth="1"/>
    <col min="30" max="31" width="10.7109375" style="62" customWidth="1"/>
    <col min="32" max="32" width="12.7109375" style="62" customWidth="1"/>
    <col min="33" max="33" width="14.7109375" style="62" customWidth="1"/>
    <col min="34" max="34" width="19.28515625" style="62" customWidth="1"/>
    <col min="35" max="35" width="18.140625" style="62" customWidth="1"/>
    <col min="36" max="38" width="10.7109375" style="62" customWidth="1"/>
    <col min="39" max="39" width="15" style="62" customWidth="1"/>
    <col min="40" max="42" width="9.140625" style="62"/>
    <col min="43" max="43" width="17.140625" style="62" customWidth="1"/>
    <col min="44" max="16384" width="9.140625" style="62"/>
  </cols>
  <sheetData>
    <row r="1" spans="1:40">
      <c r="A1" s="197" t="s">
        <v>383</v>
      </c>
      <c r="D1" s="72" t="s">
        <v>389</v>
      </c>
      <c r="E1" s="65"/>
      <c r="F1" s="63"/>
      <c r="G1" s="63"/>
      <c r="H1" s="173">
        <f>Input!G61</f>
        <v>44903</v>
      </c>
      <c r="I1" s="63" t="s">
        <v>390</v>
      </c>
      <c r="J1" s="64"/>
      <c r="K1" s="64"/>
      <c r="L1" s="64"/>
    </row>
    <row r="2" spans="1:40">
      <c r="A2" s="197" t="s">
        <v>218</v>
      </c>
      <c r="D2" s="72" t="s">
        <v>389</v>
      </c>
      <c r="E2" s="66"/>
      <c r="F2" s="16"/>
      <c r="G2" s="16"/>
      <c r="H2" s="67" t="str">
        <f>TEXT(H1, "#,##0")</f>
        <v>44,903</v>
      </c>
      <c r="I2" s="63" t="s">
        <v>390</v>
      </c>
      <c r="J2" s="16"/>
      <c r="K2" s="16"/>
      <c r="L2" s="64" t="str">
        <f>CONCATENATE(H2,I2)</f>
        <v>44,903 AFC</v>
      </c>
      <c r="T2" s="62" t="str">
        <f>CONCATENATE(D2,H2,I2)</f>
        <v>Available Fault Current at Starting Point 44,903 AFC</v>
      </c>
      <c r="AB2" s="204">
        <f>AN18</f>
        <v>1</v>
      </c>
      <c r="AC2" s="93"/>
    </row>
    <row r="3" spans="1:40">
      <c r="C3" s="13" t="s">
        <v>391</v>
      </c>
      <c r="D3" s="63"/>
      <c r="E3" s="63"/>
    </row>
    <row r="4" spans="1:40">
      <c r="C4" s="13" t="s">
        <v>108</v>
      </c>
      <c r="D4" s="16"/>
      <c r="E4" s="16"/>
      <c r="F4" s="16"/>
      <c r="G4" s="16"/>
      <c r="H4" s="2"/>
      <c r="I4" s="2"/>
      <c r="J4" s="2"/>
      <c r="K4" s="2"/>
      <c r="L4" s="2" t="str">
        <f>Input!G44</f>
        <v>CONDUIT</v>
      </c>
      <c r="M4" s="2"/>
      <c r="P4" s="64"/>
      <c r="Q4" s="64"/>
      <c r="AB4" s="204">
        <f t="shared" ref="AB4:AB28" si="0">IF($AB$2=1,AD4,IF($AB$2=2,AE4,IF($AB$2=3,AF4,IF($AB$2=4,AG4,"ERROR"))))</f>
        <v>1</v>
      </c>
      <c r="AD4" s="62">
        <v>1</v>
      </c>
      <c r="AE4" s="62">
        <v>2</v>
      </c>
      <c r="AF4" s="62">
        <v>3</v>
      </c>
      <c r="AG4" s="62">
        <v>4</v>
      </c>
    </row>
    <row r="5" spans="1:40">
      <c r="A5" s="62" t="str">
        <f>Input!G11</f>
        <v>3Y</v>
      </c>
      <c r="B5" s="62" t="s">
        <v>263</v>
      </c>
      <c r="C5" s="198" t="s">
        <v>206</v>
      </c>
      <c r="D5" s="199">
        <f>IF(A5&lt;&gt;1,1.732,2)</f>
        <v>1.732</v>
      </c>
      <c r="E5" s="200" t="s">
        <v>248</v>
      </c>
      <c r="F5" s="455">
        <f>Input!G45</f>
        <v>30</v>
      </c>
      <c r="G5" s="202" t="s">
        <v>264</v>
      </c>
      <c r="H5" s="203" t="str">
        <f>L29</f>
        <v>19,969</v>
      </c>
      <c r="I5" s="201" t="s">
        <v>378</v>
      </c>
      <c r="J5" s="203">
        <f>AA50</f>
        <v>22185</v>
      </c>
      <c r="K5" s="205" t="s">
        <v>265</v>
      </c>
      <c r="L5" s="455">
        <f>IF(L4="BUSWAY",1,Input!G55)</f>
        <v>1</v>
      </c>
      <c r="M5" s="206" t="s">
        <v>266</v>
      </c>
      <c r="N5" s="207">
        <f>Input!G9</f>
        <v>480</v>
      </c>
      <c r="O5" s="208" t="s">
        <v>267</v>
      </c>
      <c r="P5" s="209">
        <f>ROUND((D5*F5*H5)/(J5*L5*N5),3)</f>
        <v>9.7000000000000003E-2</v>
      </c>
      <c r="Q5" s="86"/>
      <c r="R5" s="87" t="s">
        <v>268</v>
      </c>
      <c r="S5" s="87" t="s">
        <v>269</v>
      </c>
      <c r="T5" s="87"/>
      <c r="U5" s="87"/>
      <c r="V5" s="87"/>
      <c r="AB5" s="204" t="str">
        <f t="shared" si="0"/>
        <v>Steel Conduit</v>
      </c>
      <c r="AC5" s="62" t="s">
        <v>280</v>
      </c>
      <c r="AD5" s="93" t="s">
        <v>281</v>
      </c>
      <c r="AE5" s="93" t="s">
        <v>282</v>
      </c>
      <c r="AF5" s="93" t="s">
        <v>281</v>
      </c>
      <c r="AG5" s="93" t="s">
        <v>282</v>
      </c>
    </row>
    <row r="6" spans="1:40">
      <c r="B6" s="62" t="s">
        <v>263</v>
      </c>
      <c r="C6" s="16" t="s">
        <v>206</v>
      </c>
      <c r="D6" s="67" t="str">
        <f>TEXT(D5, "0.000")</f>
        <v>1.732</v>
      </c>
      <c r="E6" s="81" t="s">
        <v>248</v>
      </c>
      <c r="F6" s="67" t="str">
        <f>TEXT(F5, "0")</f>
        <v>30</v>
      </c>
      <c r="G6" s="82" t="s">
        <v>264</v>
      </c>
      <c r="H6" s="67" t="str">
        <f>TEXT(H5, "#,##0")</f>
        <v>19,969</v>
      </c>
      <c r="I6" s="88" t="str">
        <f>I5</f>
        <v xml:space="preserve"> TLC ) ÷ ( </v>
      </c>
      <c r="J6" s="67" t="str">
        <f>TEXT(J5, "#,##0")</f>
        <v>22,185</v>
      </c>
      <c r="K6" s="83" t="s">
        <v>265</v>
      </c>
      <c r="L6" s="67" t="str">
        <f>TEXT(L5, "0")</f>
        <v>1</v>
      </c>
      <c r="M6" s="84" t="s">
        <v>266</v>
      </c>
      <c r="N6" s="67" t="str">
        <f>TEXT(N5, "0")</f>
        <v>480</v>
      </c>
      <c r="O6" s="85" t="s">
        <v>267</v>
      </c>
      <c r="P6" s="67" t="str">
        <f>TEXT(P5, "0.000")</f>
        <v>0.097</v>
      </c>
      <c r="Q6" s="67"/>
      <c r="R6" s="87" t="s">
        <v>268</v>
      </c>
      <c r="S6" s="87" t="str">
        <f>CONCATENATE(B6,C6,D6,E6,F6,G6,H6,I6,J6,K6,L6,M6,N6,O6,P6,R6)</f>
        <v>Conductor Factor CF - Formula ( 1.732 x 30 L x 19,969 TLC ) ÷ ( 22,185 C x 1 N x 480 SV ) = 0.097 CF</v>
      </c>
      <c r="T6" s="87"/>
      <c r="U6" s="87"/>
      <c r="AB6" s="204" t="str">
        <f t="shared" si="0"/>
        <v>3 or 4 Single</v>
      </c>
      <c r="AD6" s="62" t="s">
        <v>283</v>
      </c>
      <c r="AE6" s="62" t="s">
        <v>283</v>
      </c>
      <c r="AF6" s="62" t="s">
        <v>283</v>
      </c>
      <c r="AG6" s="62" t="s">
        <v>283</v>
      </c>
      <c r="AM6" s="63" t="s">
        <v>169</v>
      </c>
      <c r="AN6" s="270">
        <f>IF(Input!$G$54=AM6,1,0)</f>
        <v>0</v>
      </c>
    </row>
    <row r="7" spans="1:40">
      <c r="C7" s="16"/>
      <c r="D7" s="81"/>
      <c r="E7" s="81"/>
      <c r="F7" s="82"/>
      <c r="G7" s="82"/>
      <c r="H7" s="88"/>
      <c r="I7" s="88"/>
      <c r="J7" s="83"/>
      <c r="K7" s="83"/>
      <c r="L7" s="84"/>
      <c r="M7" s="84"/>
      <c r="N7" s="85"/>
      <c r="O7" s="85"/>
      <c r="P7" s="87"/>
      <c r="Q7" s="87"/>
      <c r="R7" s="87"/>
      <c r="S7" s="87"/>
      <c r="T7" s="87"/>
      <c r="U7" s="87"/>
      <c r="X7" s="62" t="s">
        <v>30</v>
      </c>
      <c r="Y7" s="456" t="str">
        <f>Input!G51</f>
        <v>#500</v>
      </c>
      <c r="Z7" s="197">
        <f>IF(ISNA(MATCH(Y7,AC$8:AC$28,0)=TRUE),0,MATCH(Y7,AC$8:AC$28,0))</f>
        <v>18</v>
      </c>
      <c r="AB7" s="204" t="str">
        <f t="shared" si="0"/>
        <v>Cables CU</v>
      </c>
      <c r="AD7" s="62" t="s">
        <v>284</v>
      </c>
      <c r="AE7" s="62" t="s">
        <v>284</v>
      </c>
      <c r="AF7" s="62" t="s">
        <v>285</v>
      </c>
      <c r="AG7" s="62" t="s">
        <v>285</v>
      </c>
      <c r="AM7" s="63" t="s">
        <v>170</v>
      </c>
      <c r="AN7" s="270">
        <f>IF(Input!$G$54=AM7,1,0)</f>
        <v>0</v>
      </c>
    </row>
    <row r="8" spans="1:40">
      <c r="C8" s="13" t="s">
        <v>392</v>
      </c>
      <c r="D8" s="16"/>
      <c r="E8" s="16"/>
      <c r="F8" s="16"/>
      <c r="G8" s="16"/>
      <c r="H8" s="2"/>
      <c r="I8" s="2"/>
      <c r="J8" s="16"/>
      <c r="K8" s="2"/>
      <c r="L8" s="2"/>
      <c r="M8" s="2"/>
      <c r="Y8" s="93"/>
      <c r="AA8" s="62">
        <v>1</v>
      </c>
      <c r="AB8" s="204">
        <f t="shared" si="0"/>
        <v>389</v>
      </c>
      <c r="AC8" s="62" t="s">
        <v>286</v>
      </c>
      <c r="AD8" s="62">
        <v>389</v>
      </c>
      <c r="AE8" s="62">
        <v>389</v>
      </c>
      <c r="AF8" s="62">
        <v>237</v>
      </c>
      <c r="AG8" s="62">
        <v>237</v>
      </c>
      <c r="AM8" s="63" t="s">
        <v>171</v>
      </c>
      <c r="AN8" s="270">
        <f>IF(Input!$G$54=AM8,1,0)</f>
        <v>1</v>
      </c>
    </row>
    <row r="9" spans="1:40">
      <c r="B9" s="62" t="s">
        <v>271</v>
      </c>
      <c r="C9" s="210" t="s">
        <v>272</v>
      </c>
      <c r="D9" s="207">
        <v>1</v>
      </c>
      <c r="E9" s="211" t="s">
        <v>240</v>
      </c>
      <c r="F9" s="207">
        <v>1</v>
      </c>
      <c r="G9" s="212" t="s">
        <v>273</v>
      </c>
      <c r="H9" s="209">
        <f>P5</f>
        <v>9.7000000000000003E-2</v>
      </c>
      <c r="I9" s="213" t="s">
        <v>274</v>
      </c>
      <c r="J9" s="209">
        <f>ROUND(D9/(F9+H9),3)</f>
        <v>0.91200000000000003</v>
      </c>
      <c r="K9" s="214" t="s">
        <v>275</v>
      </c>
      <c r="L9" s="16"/>
      <c r="M9" s="16"/>
      <c r="S9" s="87" t="s">
        <v>269</v>
      </c>
      <c r="Y9" s="93"/>
      <c r="AA9" s="62">
        <v>2</v>
      </c>
      <c r="AB9" s="204">
        <f t="shared" si="0"/>
        <v>617</v>
      </c>
      <c r="AC9" s="62" t="s">
        <v>287</v>
      </c>
      <c r="AD9" s="62">
        <v>617</v>
      </c>
      <c r="AE9" s="62">
        <v>617</v>
      </c>
      <c r="AF9" s="62">
        <v>376</v>
      </c>
      <c r="AG9" s="62">
        <v>376</v>
      </c>
      <c r="AM9" s="63" t="s">
        <v>172</v>
      </c>
      <c r="AN9" s="270">
        <f>IF(Input!$G$54=AM9,1,0)</f>
        <v>0</v>
      </c>
    </row>
    <row r="10" spans="1:40">
      <c r="B10" s="62" t="s">
        <v>271</v>
      </c>
      <c r="C10" s="64" t="s">
        <v>272</v>
      </c>
      <c r="D10" s="67" t="str">
        <f>TEXT(D9, "0")</f>
        <v>1</v>
      </c>
      <c r="E10" s="88" t="s">
        <v>240</v>
      </c>
      <c r="F10" s="67" t="str">
        <f>TEXT(F9, "0")</f>
        <v>1</v>
      </c>
      <c r="G10" s="89" t="s">
        <v>273</v>
      </c>
      <c r="H10" s="67" t="str">
        <f>TEXT(H9, "0.000")</f>
        <v>0.097</v>
      </c>
      <c r="I10" s="90" t="s">
        <v>274</v>
      </c>
      <c r="J10" s="67" t="str">
        <f>TEXT(J9, "0.000")</f>
        <v>0.912</v>
      </c>
      <c r="K10" s="91" t="s">
        <v>275</v>
      </c>
      <c r="L10" s="16"/>
      <c r="M10" s="16"/>
      <c r="S10" s="87" t="str">
        <f>CONCATENATE(B10,C10,D10,E10,F10,G10,H10,I10,J10,K10)</f>
        <v xml:space="preserve">Conductor Multiplier CM - Formula  ( 1 ) ÷ ( 1 + 0.097 CF ) = 0.912 CM </v>
      </c>
      <c r="Y10" s="93"/>
      <c r="AA10" s="62">
        <v>3</v>
      </c>
      <c r="AB10" s="204">
        <f t="shared" si="0"/>
        <v>981</v>
      </c>
      <c r="AC10" s="62" t="s">
        <v>202</v>
      </c>
      <c r="AD10" s="62">
        <v>981</v>
      </c>
      <c r="AE10" s="62">
        <v>982</v>
      </c>
      <c r="AF10" s="62">
        <v>599</v>
      </c>
      <c r="AG10" s="62">
        <v>599</v>
      </c>
      <c r="AM10" s="63" t="s">
        <v>158</v>
      </c>
      <c r="AN10" s="270">
        <f>IF(Input!$G$54=AM10,2,0)</f>
        <v>0</v>
      </c>
    </row>
    <row r="11" spans="1:40">
      <c r="D11" s="92"/>
      <c r="E11" s="92"/>
      <c r="F11" s="89"/>
      <c r="G11" s="89"/>
      <c r="H11" s="90"/>
      <c r="I11" s="90"/>
      <c r="J11" s="91"/>
      <c r="K11" s="91"/>
      <c r="L11" s="16"/>
      <c r="M11" s="16"/>
      <c r="Y11" s="93"/>
      <c r="AA11" s="62">
        <v>4</v>
      </c>
      <c r="AB11" s="204">
        <f t="shared" si="0"/>
        <v>1557</v>
      </c>
      <c r="AC11" s="62" t="s">
        <v>203</v>
      </c>
      <c r="AD11" s="62">
        <v>1557</v>
      </c>
      <c r="AE11" s="62">
        <v>1559</v>
      </c>
      <c r="AF11" s="62">
        <v>951</v>
      </c>
      <c r="AG11" s="62">
        <v>952</v>
      </c>
      <c r="AM11" s="63" t="s">
        <v>173</v>
      </c>
      <c r="AN11" s="270">
        <f>IF(Input!$G$54=AM11,1,0)</f>
        <v>0</v>
      </c>
    </row>
    <row r="12" spans="1:40">
      <c r="C12" s="63" t="s">
        <v>393</v>
      </c>
      <c r="L12" s="28"/>
      <c r="M12" s="28"/>
      <c r="Y12" s="93"/>
      <c r="AA12" s="62">
        <v>5</v>
      </c>
      <c r="AB12" s="204">
        <f t="shared" si="0"/>
        <v>2425</v>
      </c>
      <c r="AC12" s="62" t="s">
        <v>182</v>
      </c>
      <c r="AD12" s="62">
        <v>2425</v>
      </c>
      <c r="AE12" s="62">
        <v>2430</v>
      </c>
      <c r="AF12" s="62">
        <v>1481</v>
      </c>
      <c r="AG12" s="62">
        <v>1482</v>
      </c>
      <c r="AM12" s="63" t="s">
        <v>174</v>
      </c>
      <c r="AN12" s="270">
        <f>IF(Input!$G$54=AM12,1,0)</f>
        <v>0</v>
      </c>
    </row>
    <row r="13" spans="1:40">
      <c r="B13" s="62" t="s">
        <v>277</v>
      </c>
      <c r="C13" s="210" t="s">
        <v>206</v>
      </c>
      <c r="D13" s="215" t="str">
        <f>H5</f>
        <v>19,969</v>
      </c>
      <c r="E13" s="216" t="s">
        <v>381</v>
      </c>
      <c r="F13" s="209">
        <f>J9</f>
        <v>0.91200000000000003</v>
      </c>
      <c r="G13" s="217" t="s">
        <v>278</v>
      </c>
      <c r="H13" s="215">
        <f>ROUND((D13*F13),0)</f>
        <v>18212</v>
      </c>
      <c r="I13" s="218" t="s">
        <v>279</v>
      </c>
      <c r="J13" s="13"/>
      <c r="K13" s="13"/>
      <c r="S13" s="87" t="s">
        <v>269</v>
      </c>
      <c r="Y13" s="93"/>
      <c r="AA13" s="62">
        <v>6</v>
      </c>
      <c r="AB13" s="204">
        <f t="shared" si="0"/>
        <v>3806</v>
      </c>
      <c r="AC13" s="62" t="s">
        <v>183</v>
      </c>
      <c r="AD13" s="62">
        <v>3806</v>
      </c>
      <c r="AE13" s="62">
        <v>3826</v>
      </c>
      <c r="AF13" s="62">
        <v>2346</v>
      </c>
      <c r="AG13" s="62">
        <v>2350</v>
      </c>
      <c r="AM13" s="63" t="s">
        <v>175</v>
      </c>
      <c r="AN13" s="270">
        <f>IF(Input!$G$54=AM13,1,0)</f>
        <v>0</v>
      </c>
    </row>
    <row r="14" spans="1:40">
      <c r="B14" s="62" t="s">
        <v>277</v>
      </c>
      <c r="C14" s="64" t="s">
        <v>206</v>
      </c>
      <c r="D14" s="67" t="str">
        <f>TEXT(D13, "#,##0")</f>
        <v>19,969</v>
      </c>
      <c r="E14" s="95" t="str">
        <f>E13</f>
        <v xml:space="preserve"> TLC x </v>
      </c>
      <c r="F14" s="67" t="str">
        <f>TEXT(F13, "0.000")</f>
        <v>0.912</v>
      </c>
      <c r="G14" s="96" t="s">
        <v>278</v>
      </c>
      <c r="H14" s="67" t="str">
        <f>TEXT(H13, "#,##0")</f>
        <v>18,212</v>
      </c>
      <c r="I14" s="97" t="s">
        <v>279</v>
      </c>
      <c r="J14" s="13"/>
      <c r="K14" s="13"/>
      <c r="L14" s="62" t="str">
        <f>CONCATENATE(H14,I14)</f>
        <v>18,212 CLC</v>
      </c>
      <c r="S14" s="87" t="str">
        <f>CONCATENATE(B14,C14,D14,E14,F14,G14,H14,I14)</f>
        <v>Conductor Let-Through Current CLC - Formula ( 19,969 TLC x 0.912 CM ) = 18,212 CLC</v>
      </c>
      <c r="Y14" s="93"/>
      <c r="AA14" s="62">
        <v>7</v>
      </c>
      <c r="AB14" s="204">
        <f t="shared" si="0"/>
        <v>4774</v>
      </c>
      <c r="AC14" s="62" t="s">
        <v>185</v>
      </c>
      <c r="AD14" s="62">
        <v>4774</v>
      </c>
      <c r="AE14" s="62">
        <v>4811</v>
      </c>
      <c r="AF14" s="62">
        <v>2952</v>
      </c>
      <c r="AG14" s="62">
        <v>2961</v>
      </c>
      <c r="AM14" s="63"/>
    </row>
    <row r="15" spans="1:40">
      <c r="C15" s="16"/>
      <c r="D15" s="67"/>
      <c r="E15" s="16"/>
      <c r="F15" s="13"/>
      <c r="G15" s="13"/>
      <c r="H15" s="63"/>
      <c r="I15" s="16"/>
      <c r="J15" s="64"/>
      <c r="K15" s="64"/>
      <c r="L15" s="16"/>
      <c r="M15" s="16"/>
      <c r="AA15" s="62">
        <v>8</v>
      </c>
      <c r="AB15" s="204">
        <f t="shared" si="0"/>
        <v>5907</v>
      </c>
      <c r="AC15" s="62" t="s">
        <v>184</v>
      </c>
      <c r="AD15" s="62">
        <v>5907</v>
      </c>
      <c r="AE15" s="62">
        <v>6044</v>
      </c>
      <c r="AF15" s="62">
        <v>3713</v>
      </c>
      <c r="AG15" s="62">
        <v>3730</v>
      </c>
      <c r="AM15" s="63" t="s">
        <v>379</v>
      </c>
      <c r="AN15" s="62">
        <f>SUM(AN6:AN13)</f>
        <v>1</v>
      </c>
    </row>
    <row r="16" spans="1:40">
      <c r="C16" s="16"/>
      <c r="D16" s="28"/>
      <c r="E16" s="98" t="str">
        <f>CONCATENATE(B14,C14,D14,E14,F14,G14,H14,I14)</f>
        <v>Conductor Let-Through Current CLC - Formula ( 19,969 TLC x 0.912 CM ) = 18,212 CLC</v>
      </c>
      <c r="F16" s="75"/>
      <c r="G16" s="75"/>
      <c r="H16" s="69"/>
      <c r="I16" s="69"/>
      <c r="J16" s="64"/>
      <c r="K16" s="64"/>
      <c r="L16" s="16"/>
      <c r="M16" s="16"/>
      <c r="Z16" s="197">
        <f>SUM(Z7:Z14)</f>
        <v>18</v>
      </c>
      <c r="AA16" s="62">
        <v>9</v>
      </c>
      <c r="AB16" s="204">
        <f t="shared" si="0"/>
        <v>7293</v>
      </c>
      <c r="AC16" s="62" t="s">
        <v>186</v>
      </c>
      <c r="AD16" s="62">
        <v>7293</v>
      </c>
      <c r="AE16" s="62">
        <v>7493</v>
      </c>
      <c r="AF16" s="62">
        <v>4645</v>
      </c>
      <c r="AG16" s="62">
        <v>4678</v>
      </c>
      <c r="AM16" s="63" t="s">
        <v>380</v>
      </c>
      <c r="AN16" s="270">
        <f>IF(Input!G49="CU",0,IF(Input!G49="AL",2,"ERROR"))</f>
        <v>0</v>
      </c>
    </row>
    <row r="17" spans="1:40">
      <c r="A17" s="93"/>
      <c r="C17" s="16"/>
      <c r="D17" s="28"/>
      <c r="E17" s="28"/>
      <c r="F17" s="75"/>
      <c r="G17" s="75"/>
      <c r="H17" s="2"/>
      <c r="I17" s="2"/>
      <c r="J17" s="64"/>
      <c r="K17" s="64"/>
      <c r="L17" s="64"/>
      <c r="M17" s="64"/>
      <c r="X17" s="93"/>
      <c r="AA17" s="62">
        <v>10</v>
      </c>
      <c r="AB17" s="204">
        <f t="shared" si="0"/>
        <v>8925</v>
      </c>
      <c r="AC17" s="62" t="s">
        <v>187</v>
      </c>
      <c r="AD17" s="62">
        <v>8925</v>
      </c>
      <c r="AE17" s="62">
        <v>9317</v>
      </c>
      <c r="AF17" s="62">
        <v>5777</v>
      </c>
      <c r="AG17" s="62">
        <v>5838</v>
      </c>
      <c r="AM17" s="63"/>
    </row>
    <row r="18" spans="1:40">
      <c r="C18" s="13" t="s">
        <v>394</v>
      </c>
      <c r="E18" s="65"/>
      <c r="H18" s="64">
        <f>ROUND(ROUND((D13*F13),0)/1000,1)</f>
        <v>18.2</v>
      </c>
      <c r="I18" s="64" t="s">
        <v>488</v>
      </c>
      <c r="J18" s="64"/>
      <c r="K18" s="64"/>
      <c r="L18" s="210" t="str">
        <f>CONCATENATE(H18,I18)</f>
        <v xml:space="preserve">18.2 K </v>
      </c>
      <c r="M18" s="64"/>
      <c r="N18" s="64"/>
      <c r="O18" s="64"/>
      <c r="P18" s="64"/>
      <c r="Q18" s="64"/>
      <c r="R18" s="65"/>
      <c r="S18" s="65"/>
      <c r="T18" s="65"/>
      <c r="U18" s="65"/>
      <c r="V18" s="65"/>
      <c r="W18" s="65"/>
      <c r="X18" s="65"/>
      <c r="Y18" s="65"/>
      <c r="AA18" s="62">
        <v>11</v>
      </c>
      <c r="AB18" s="204">
        <f t="shared" si="0"/>
        <v>10755</v>
      </c>
      <c r="AC18" s="62" t="s">
        <v>188</v>
      </c>
      <c r="AD18" s="62">
        <v>10755</v>
      </c>
      <c r="AE18" s="62">
        <v>11424</v>
      </c>
      <c r="AF18" s="62">
        <v>7187</v>
      </c>
      <c r="AG18" s="62">
        <v>7301</v>
      </c>
      <c r="AM18" s="63" t="s">
        <v>110</v>
      </c>
      <c r="AN18" s="62">
        <f>SUM(AN15:AN16)</f>
        <v>1</v>
      </c>
    </row>
    <row r="19" spans="1:40">
      <c r="C19" s="65"/>
      <c r="D19" s="65"/>
      <c r="E19" s="65"/>
      <c r="F19" s="65"/>
      <c r="G19" s="65"/>
      <c r="H19" s="65"/>
      <c r="I19" s="65"/>
      <c r="J19" s="13"/>
      <c r="K19" s="13"/>
      <c r="L19" s="64"/>
      <c r="M19" s="64"/>
      <c r="N19" s="64">
        <f>Input!G64</f>
        <v>3</v>
      </c>
      <c r="O19" s="64"/>
      <c r="P19" s="64"/>
      <c r="Q19" s="64"/>
      <c r="R19" s="65"/>
      <c r="S19" s="65"/>
      <c r="T19" s="65"/>
      <c r="U19" s="65"/>
      <c r="V19" s="65"/>
      <c r="W19" s="65"/>
      <c r="X19" s="65"/>
      <c r="Y19" s="65"/>
      <c r="AA19" s="62">
        <v>12</v>
      </c>
      <c r="AB19" s="204">
        <f t="shared" si="0"/>
        <v>12844</v>
      </c>
      <c r="AC19" s="62" t="s">
        <v>190</v>
      </c>
      <c r="AD19" s="62">
        <v>12844</v>
      </c>
      <c r="AE19" s="62">
        <v>13923</v>
      </c>
      <c r="AF19" s="62">
        <v>8826</v>
      </c>
      <c r="AG19" s="62">
        <v>9110</v>
      </c>
    </row>
    <row r="20" spans="1:40">
      <c r="C20" s="65" t="s">
        <v>395</v>
      </c>
      <c r="D20" s="65"/>
      <c r="E20" s="65"/>
      <c r="F20" s="65"/>
      <c r="G20" s="65"/>
      <c r="H20" s="65"/>
      <c r="I20" s="65"/>
      <c r="J20" s="64"/>
      <c r="K20" s="64"/>
      <c r="L20" s="64"/>
      <c r="M20" s="64"/>
      <c r="N20" s="64"/>
      <c r="O20" s="64"/>
      <c r="P20" s="65"/>
      <c r="Q20" s="65"/>
      <c r="R20" s="65"/>
      <c r="S20" s="65"/>
      <c r="T20" s="65"/>
      <c r="U20" s="65"/>
      <c r="V20" s="65"/>
      <c r="W20" s="65"/>
      <c r="X20" s="65"/>
      <c r="Y20" s="65"/>
      <c r="AA20" s="62">
        <v>13</v>
      </c>
      <c r="AB20" s="204">
        <f t="shared" si="0"/>
        <v>15082</v>
      </c>
      <c r="AC20" s="62" t="s">
        <v>191</v>
      </c>
      <c r="AD20" s="62">
        <v>15082</v>
      </c>
      <c r="AE20" s="62">
        <v>16673</v>
      </c>
      <c r="AF20" s="62">
        <v>10741</v>
      </c>
      <c r="AG20" s="62">
        <v>11174</v>
      </c>
    </row>
    <row r="21" spans="1:40">
      <c r="C21" s="210" t="s">
        <v>206</v>
      </c>
      <c r="D21" s="451">
        <f>Input!G61</f>
        <v>44903</v>
      </c>
      <c r="E21" s="210" t="s">
        <v>396</v>
      </c>
      <c r="F21" s="451">
        <f>Input!G65</f>
        <v>13200</v>
      </c>
      <c r="G21" s="210" t="s">
        <v>397</v>
      </c>
      <c r="H21" s="209">
        <f>D5</f>
        <v>1.732</v>
      </c>
      <c r="I21" s="210" t="s">
        <v>248</v>
      </c>
      <c r="J21" s="457">
        <f>Input!G64</f>
        <v>3</v>
      </c>
      <c r="K21" s="210" t="s">
        <v>398</v>
      </c>
      <c r="L21" s="215">
        <v>100000</v>
      </c>
      <c r="M21" s="210" t="s">
        <v>248</v>
      </c>
      <c r="N21" s="451">
        <f>Input!G63</f>
        <v>500</v>
      </c>
      <c r="O21" s="210" t="s">
        <v>399</v>
      </c>
      <c r="P21" s="209">
        <f>ROUND(((D21*F21*H21*J21)/(L21*N21)),3)</f>
        <v>61.594999999999999</v>
      </c>
      <c r="Q21" s="86"/>
      <c r="R21" s="64"/>
      <c r="W21" s="65"/>
      <c r="X21" s="65"/>
      <c r="Y21" s="65"/>
      <c r="AA21" s="62">
        <v>14</v>
      </c>
      <c r="AB21" s="204">
        <f t="shared" si="0"/>
        <v>16483</v>
      </c>
      <c r="AC21" s="62" t="s">
        <v>192</v>
      </c>
      <c r="AD21" s="62">
        <v>16483</v>
      </c>
      <c r="AE21" s="62">
        <v>18594</v>
      </c>
      <c r="AF21" s="62">
        <v>12122</v>
      </c>
      <c r="AG21" s="62">
        <v>12862</v>
      </c>
    </row>
    <row r="22" spans="1:40">
      <c r="C22" s="64" t="str">
        <f>C21</f>
        <v xml:space="preserve">( </v>
      </c>
      <c r="D22" s="67" t="str">
        <f>TEXT(D21, "#,##0")</f>
        <v>44,903</v>
      </c>
      <c r="E22" s="64" t="str">
        <f>E21</f>
        <v xml:space="preserve"> AFC x </v>
      </c>
      <c r="F22" s="67">
        <f>VALUE(F21)</f>
        <v>13200</v>
      </c>
      <c r="G22" s="64" t="str">
        <f>G21</f>
        <v xml:space="preserve"> PV x </v>
      </c>
      <c r="H22" s="67" t="str">
        <f>TEXT(H21, "0.000")</f>
        <v>1.732</v>
      </c>
      <c r="I22" s="64" t="str">
        <f>I21</f>
        <v xml:space="preserve"> x </v>
      </c>
      <c r="J22" s="67" t="str">
        <f>TEXT(J21, "0.0")</f>
        <v>3.0</v>
      </c>
      <c r="K22" s="64" t="str">
        <f>K21</f>
        <v xml:space="preserve"> %Z ) ÷ ( </v>
      </c>
      <c r="L22" s="67" t="str">
        <f>TEXT(L21, "#,##0")</f>
        <v>100,000</v>
      </c>
      <c r="M22" s="64" t="str">
        <f>M21</f>
        <v xml:space="preserve"> x </v>
      </c>
      <c r="N22" s="67" t="str">
        <f>TEXT(N21, "#,##0")</f>
        <v>500</v>
      </c>
      <c r="O22" s="64" t="str">
        <f>O21</f>
        <v xml:space="preserve"> KVA ) = </v>
      </c>
      <c r="P22" s="67" t="str">
        <f>TEXT(P21, "0.000")</f>
        <v>61.595</v>
      </c>
      <c r="Q22" s="67" t="s">
        <v>400</v>
      </c>
      <c r="R22" s="67"/>
      <c r="S22" s="64" t="s">
        <v>401</v>
      </c>
      <c r="T22" s="62" t="str">
        <f>CONCATENATE(S22,C22,D22,E22,F22,G22,H22,I22,J22,K22,L22,M22,N22,O22,P22,Q22)</f>
        <v>Calculate TF ( 44,903 AFC x 13200 PV x 1.732 x 3.0 %Z ) ÷ ( 100,000 x 500 KVA ) = 61.595 TF</v>
      </c>
      <c r="X22" s="65"/>
      <c r="Y22" s="65"/>
      <c r="Z22" s="65"/>
      <c r="AA22" s="62">
        <v>15</v>
      </c>
      <c r="AB22" s="204">
        <f t="shared" si="0"/>
        <v>18177</v>
      </c>
      <c r="AC22" s="62" t="s">
        <v>193</v>
      </c>
      <c r="AD22" s="62">
        <v>18177</v>
      </c>
      <c r="AE22" s="62">
        <v>20868</v>
      </c>
      <c r="AF22" s="62">
        <v>13910</v>
      </c>
      <c r="AG22" s="62">
        <v>14923</v>
      </c>
    </row>
    <row r="23" spans="1:40">
      <c r="C23" s="63" t="s">
        <v>402</v>
      </c>
      <c r="H23" s="64"/>
      <c r="I23" s="64"/>
      <c r="J23" s="64"/>
      <c r="K23" s="64"/>
      <c r="L23" s="65"/>
      <c r="M23" s="65" t="s">
        <v>244</v>
      </c>
      <c r="N23" s="62" t="s">
        <v>403</v>
      </c>
      <c r="O23" s="63" t="str">
        <f>CONCATENATE(M23,N22,N23)</f>
        <v xml:space="preserve"> &lt; 500  KVA</v>
      </c>
      <c r="R23" s="64"/>
      <c r="AA23" s="62">
        <v>16</v>
      </c>
      <c r="AB23" s="204">
        <f t="shared" si="0"/>
        <v>19704</v>
      </c>
      <c r="AC23" s="62" t="s">
        <v>194</v>
      </c>
      <c r="AD23" s="62">
        <v>19704</v>
      </c>
      <c r="AE23" s="62">
        <v>22737</v>
      </c>
      <c r="AF23" s="62">
        <v>15484</v>
      </c>
      <c r="AG23" s="62">
        <v>16813</v>
      </c>
    </row>
    <row r="24" spans="1:40">
      <c r="C24" s="210" t="s">
        <v>206</v>
      </c>
      <c r="D24" s="215">
        <v>1</v>
      </c>
      <c r="E24" s="210" t="s">
        <v>404</v>
      </c>
      <c r="F24" s="210">
        <v>1</v>
      </c>
      <c r="G24" s="210" t="s">
        <v>273</v>
      </c>
      <c r="H24" s="209">
        <f>P21</f>
        <v>61.594999999999999</v>
      </c>
      <c r="I24" s="210" t="s">
        <v>405</v>
      </c>
      <c r="J24" s="220">
        <f>ROUND(((D24)/(F24+H24)),3)</f>
        <v>1.6E-2</v>
      </c>
      <c r="K24" s="210" t="s">
        <v>251</v>
      </c>
      <c r="L24" s="101"/>
      <c r="M24" s="64"/>
      <c r="N24" s="94"/>
      <c r="O24" s="64"/>
      <c r="P24" s="64"/>
      <c r="Q24" s="64"/>
      <c r="R24" s="64"/>
      <c r="W24" s="65"/>
      <c r="X24" s="65"/>
      <c r="AA24" s="62">
        <v>17</v>
      </c>
      <c r="AB24" s="204">
        <f t="shared" si="0"/>
        <v>20566</v>
      </c>
      <c r="AC24" s="62" t="s">
        <v>195</v>
      </c>
      <c r="AD24" s="62">
        <v>20566</v>
      </c>
      <c r="AE24" s="62">
        <v>24297</v>
      </c>
      <c r="AF24" s="62">
        <v>16671</v>
      </c>
      <c r="AG24" s="62">
        <v>18506</v>
      </c>
    </row>
    <row r="25" spans="1:40">
      <c r="C25" s="64" t="str">
        <f>C24</f>
        <v xml:space="preserve">( </v>
      </c>
      <c r="D25" s="67" t="str">
        <f>TEXT(D24, "#,##0")</f>
        <v>1</v>
      </c>
      <c r="E25" s="64" t="str">
        <f>E24</f>
        <v xml:space="preserve"> ) / ( </v>
      </c>
      <c r="F25" s="67">
        <f>VALUE(F24)</f>
        <v>1</v>
      </c>
      <c r="G25" s="64" t="str">
        <f>G24</f>
        <v xml:space="preserve"> + </v>
      </c>
      <c r="H25" s="67" t="str">
        <f>TEXT(H24, "0.000")</f>
        <v>61.595</v>
      </c>
      <c r="I25" s="64" t="str">
        <f>I24</f>
        <v xml:space="preserve"> TF ) = </v>
      </c>
      <c r="J25" s="67" t="str">
        <f>TEXT(J24, "0.000")</f>
        <v>0.016</v>
      </c>
      <c r="K25" s="64" t="s">
        <v>251</v>
      </c>
      <c r="L25" s="67"/>
      <c r="M25" s="64"/>
      <c r="N25" s="67"/>
      <c r="O25" s="64"/>
      <c r="P25" s="67"/>
      <c r="Q25" s="67"/>
      <c r="R25" s="67"/>
      <c r="S25" s="64" t="s">
        <v>406</v>
      </c>
      <c r="T25" s="62" t="str">
        <f>CONCATENATE(,S25,C25,D25,E25,F25,G25,H25,I25,J25,K25)</f>
        <v>Calculate TM ( 1 ) / ( 1 + 61.595 TF ) = 0.016 TM</v>
      </c>
      <c r="X25" s="65"/>
      <c r="Y25" s="65"/>
      <c r="AA25" s="62">
        <v>18</v>
      </c>
      <c r="AB25" s="204">
        <f t="shared" si="0"/>
        <v>22185</v>
      </c>
      <c r="AC25" s="62" t="s">
        <v>196</v>
      </c>
      <c r="AD25" s="62">
        <v>22185</v>
      </c>
      <c r="AE25" s="62">
        <v>26706</v>
      </c>
      <c r="AF25" s="62">
        <v>18756</v>
      </c>
      <c r="AG25" s="62">
        <v>21391</v>
      </c>
    </row>
    <row r="26" spans="1:40">
      <c r="B26" s="64"/>
      <c r="C26" s="63" t="s">
        <v>407</v>
      </c>
      <c r="D26" s="65"/>
      <c r="E26" s="65"/>
      <c r="F26" s="65"/>
      <c r="G26" s="65"/>
      <c r="H26" s="65"/>
      <c r="I26" s="65"/>
      <c r="J26" s="64"/>
      <c r="K26" s="64"/>
      <c r="L26" s="65"/>
      <c r="M26" s="65"/>
      <c r="AA26" s="62">
        <v>19</v>
      </c>
      <c r="AB26" s="204">
        <f t="shared" si="0"/>
        <v>22965</v>
      </c>
      <c r="AC26" s="1" t="s">
        <v>385</v>
      </c>
      <c r="AD26" s="62">
        <v>22965</v>
      </c>
      <c r="AE26" s="62">
        <v>28033</v>
      </c>
      <c r="AF26" s="62">
        <v>20093</v>
      </c>
      <c r="AG26" s="62">
        <v>23451</v>
      </c>
    </row>
    <row r="27" spans="1:40">
      <c r="A27" s="64"/>
      <c r="B27" s="64"/>
      <c r="C27" s="210" t="s">
        <v>408</v>
      </c>
      <c r="D27" s="215">
        <f>F21</f>
        <v>13200</v>
      </c>
      <c r="E27" s="210" t="s">
        <v>409</v>
      </c>
      <c r="F27" s="207">
        <f>N5</f>
        <v>480</v>
      </c>
      <c r="G27" s="210" t="s">
        <v>410</v>
      </c>
      <c r="H27" s="220">
        <f>J24</f>
        <v>1.6E-2</v>
      </c>
      <c r="I27" s="210" t="s">
        <v>411</v>
      </c>
      <c r="J27" s="215">
        <f>D21</f>
        <v>44903</v>
      </c>
      <c r="K27" s="210" t="s">
        <v>412</v>
      </c>
      <c r="L27" s="219">
        <f>Input!G62</f>
        <v>1</v>
      </c>
      <c r="M27" s="210" t="s">
        <v>257</v>
      </c>
      <c r="N27" s="451">
        <f>Calcs!X16</f>
        <v>212</v>
      </c>
      <c r="O27" s="215" t="s">
        <v>258</v>
      </c>
      <c r="P27" s="215">
        <f>ROUND(((((D27/F27)*(H27*J27))*L27)+N27),0)</f>
        <v>19969</v>
      </c>
      <c r="Q27" s="210" t="s">
        <v>259</v>
      </c>
      <c r="AA27" s="62">
        <v>20</v>
      </c>
      <c r="AB27" s="204">
        <f t="shared" si="0"/>
        <v>24137</v>
      </c>
      <c r="AC27" s="1" t="s">
        <v>386</v>
      </c>
      <c r="AD27" s="62">
        <v>24137</v>
      </c>
      <c r="AE27" s="62">
        <v>29735</v>
      </c>
      <c r="AF27" s="62">
        <v>21766</v>
      </c>
      <c r="AG27" s="62">
        <v>25976</v>
      </c>
    </row>
    <row r="28" spans="1:40">
      <c r="A28" s="64"/>
      <c r="B28" s="64"/>
      <c r="C28" s="64" t="str">
        <f>C27</f>
        <v xml:space="preserve">(((( </v>
      </c>
      <c r="D28" s="67" t="str">
        <f>TEXT(D27, "#,##0")</f>
        <v>13,200</v>
      </c>
      <c r="E28" s="64" t="s">
        <v>409</v>
      </c>
      <c r="F28" s="67">
        <f>VALUE(F27)</f>
        <v>480</v>
      </c>
      <c r="G28" s="64" t="s">
        <v>410</v>
      </c>
      <c r="H28" s="67" t="str">
        <f>TEXT(H27, "0.000")</f>
        <v>0.016</v>
      </c>
      <c r="I28" s="64" t="str">
        <f>I27</f>
        <v xml:space="preserve"> TM x </v>
      </c>
      <c r="J28" s="67" t="str">
        <f>TEXT(J27, "#,##0")</f>
        <v>44,903</v>
      </c>
      <c r="K28" s="64" t="str">
        <f>K27</f>
        <v xml:space="preserve"> AFC )) x  </v>
      </c>
      <c r="L28" s="67" t="str">
        <f>TEXT(L27, "#,##0.0")</f>
        <v>1.0</v>
      </c>
      <c r="M28" s="64" t="s">
        <v>257</v>
      </c>
      <c r="N28" s="67" t="str">
        <f>TEXT(N27, "#,##0")</f>
        <v>212</v>
      </c>
      <c r="O28" s="67" t="str">
        <f>TEXT(O27, "#,##0")</f>
        <v xml:space="preserve"> MC ) = </v>
      </c>
      <c r="P28" s="67" t="str">
        <f>TEXT(P27, "#,##0")</f>
        <v>19,969</v>
      </c>
      <c r="Q28" s="64" t="s">
        <v>259</v>
      </c>
      <c r="S28" s="64" t="s">
        <v>413</v>
      </c>
      <c r="T28" s="63" t="str">
        <f>CONCATENATE(S28,C28,D28,E28,F28,G28,H28,I28,J28,K28,L28,M28,N28,O28,P28,Q28)</f>
        <v>Calculate TLC (((( 13,200 PV ÷ 480 SV ) ÷ ( 0.016 TM x 44,903 AFC )) x  1.0 UA ) + 212 MC ) = 19,969 TLC</v>
      </c>
      <c r="AA28" s="62">
        <v>21</v>
      </c>
      <c r="AB28" s="204">
        <f t="shared" si="0"/>
        <v>25278</v>
      </c>
      <c r="AC28" s="1" t="s">
        <v>387</v>
      </c>
      <c r="AD28" s="62">
        <v>25278</v>
      </c>
      <c r="AE28" s="62">
        <v>31491</v>
      </c>
      <c r="AF28" s="62">
        <v>23478</v>
      </c>
      <c r="AG28" s="62">
        <v>28779</v>
      </c>
    </row>
    <row r="29" spans="1:40">
      <c r="A29" s="64"/>
      <c r="J29" s="65"/>
      <c r="K29" s="65"/>
      <c r="L29" s="67" t="str">
        <f>TEXT(P28, "#,##0")</f>
        <v>19,969</v>
      </c>
      <c r="M29" s="64" t="s">
        <v>259</v>
      </c>
      <c r="O29" s="62" t="str">
        <f>CONCATENATE(L29,M29)</f>
        <v>19,969 TLC</v>
      </c>
      <c r="R29" s="64"/>
    </row>
    <row r="30" spans="1:40">
      <c r="L30" s="65"/>
      <c r="M30" s="65"/>
      <c r="AA30" s="62">
        <f>IF(ISNA(VLOOKUP(Z16,AA8:AB28,2)=TRUE),0,VLOOKUP(Z16,AA8:AB28,2))</f>
        <v>22185</v>
      </c>
      <c r="AB30" s="63" t="str">
        <f>IF(ISNA(VLOOKUP(Z16,AA8:AC28,3)=TRUE),0,VLOOKUP(Z16,AA8:AC28,3))</f>
        <v>#500</v>
      </c>
    </row>
    <row r="31" spans="1:40">
      <c r="E31" s="16" t="s">
        <v>237</v>
      </c>
      <c r="L31" s="65"/>
      <c r="M31" s="65"/>
      <c r="P31" s="62">
        <f>ROUND(((((D27/F27)*(H27*J27))*L27)+N27)/1000,1)</f>
        <v>20</v>
      </c>
      <c r="Q31" s="64" t="s">
        <v>488</v>
      </c>
      <c r="T31" s="204" t="str">
        <f>CONCATENATE(P31,Q31)</f>
        <v xml:space="preserve">20 K </v>
      </c>
    </row>
    <row r="32" spans="1:40">
      <c r="C32" s="16"/>
      <c r="D32" s="69"/>
      <c r="E32" s="77"/>
      <c r="F32" s="78"/>
      <c r="G32" s="16"/>
      <c r="H32" s="28"/>
      <c r="I32" s="16"/>
      <c r="J32" s="69"/>
      <c r="K32" s="79"/>
      <c r="L32" s="16"/>
      <c r="AB32" s="104"/>
      <c r="AC32" s="63"/>
    </row>
    <row r="33" spans="3:32">
      <c r="AB33" s="104"/>
      <c r="AC33" s="63"/>
    </row>
    <row r="34" spans="3:32">
      <c r="X34" s="62" t="s">
        <v>34</v>
      </c>
      <c r="Y34" s="93"/>
      <c r="AA34" s="62" t="str">
        <f>Input!G47</f>
        <v>3000 A</v>
      </c>
      <c r="AB34" s="62"/>
      <c r="AC34" s="62" t="s">
        <v>300</v>
      </c>
    </row>
    <row r="35" spans="3:32">
      <c r="C35" s="64" t="s">
        <v>408</v>
      </c>
      <c r="D35" s="64" t="s">
        <v>414</v>
      </c>
      <c r="E35" s="64" t="s">
        <v>409</v>
      </c>
      <c r="F35" s="64">
        <v>208</v>
      </c>
      <c r="G35" s="64" t="s">
        <v>410</v>
      </c>
      <c r="H35" s="62" t="s">
        <v>415</v>
      </c>
      <c r="I35" s="62" t="s">
        <v>411</v>
      </c>
      <c r="J35" s="62" t="s">
        <v>416</v>
      </c>
      <c r="K35" s="64" t="s">
        <v>412</v>
      </c>
      <c r="L35" s="16" t="s">
        <v>417</v>
      </c>
      <c r="M35" s="62" t="s">
        <v>257</v>
      </c>
      <c r="N35" s="62" t="s">
        <v>418</v>
      </c>
      <c r="O35" s="62" t="s">
        <v>198</v>
      </c>
      <c r="X35" s="62" t="s">
        <v>35</v>
      </c>
      <c r="Y35" s="93"/>
      <c r="AB35" s="62"/>
    </row>
    <row r="36" spans="3:32">
      <c r="X36" s="62" t="s">
        <v>40</v>
      </c>
      <c r="Y36" s="93"/>
      <c r="AA36" s="62" t="str">
        <f>Input!G49</f>
        <v>CU</v>
      </c>
      <c r="AB36" s="62"/>
      <c r="AE36" s="104" t="s">
        <v>454</v>
      </c>
      <c r="AF36" s="104" t="s">
        <v>455</v>
      </c>
    </row>
    <row r="37" spans="3:32">
      <c r="AA37" s="62">
        <f>MATCH(AA34,AC37:AC48,0)</f>
        <v>11</v>
      </c>
      <c r="AB37" s="62">
        <v>1</v>
      </c>
      <c r="AC37" s="62" t="s">
        <v>442</v>
      </c>
      <c r="AD37" s="62">
        <f>IF(AA$36="CU",AE37,AF37)</f>
        <v>18700</v>
      </c>
      <c r="AE37" s="62">
        <v>18700</v>
      </c>
      <c r="AF37" s="62">
        <v>23000</v>
      </c>
    </row>
    <row r="38" spans="3:32">
      <c r="AB38" s="62">
        <v>2</v>
      </c>
      <c r="AC38" s="62" t="s">
        <v>443</v>
      </c>
      <c r="AD38" s="62">
        <f t="shared" ref="AD38:AD48" si="1">IF(AA$36="CU",AE38,AF38)</f>
        <v>23900</v>
      </c>
      <c r="AE38" s="62">
        <v>23900</v>
      </c>
      <c r="AF38" s="62">
        <v>34700</v>
      </c>
    </row>
    <row r="39" spans="3:32">
      <c r="AB39" s="62">
        <v>3</v>
      </c>
      <c r="AC39" s="62" t="s">
        <v>444</v>
      </c>
      <c r="AD39" s="62">
        <f t="shared" si="1"/>
        <v>36500</v>
      </c>
      <c r="AE39" s="62">
        <v>36500</v>
      </c>
      <c r="AF39" s="62">
        <v>38300</v>
      </c>
    </row>
    <row r="40" spans="3:32">
      <c r="AB40" s="62">
        <v>4</v>
      </c>
      <c r="AC40" s="62" t="s">
        <v>445</v>
      </c>
      <c r="AD40" s="62">
        <f t="shared" si="1"/>
        <v>49300</v>
      </c>
      <c r="AE40" s="62">
        <v>49300</v>
      </c>
      <c r="AF40" s="62">
        <v>57500</v>
      </c>
    </row>
    <row r="41" spans="3:32">
      <c r="AB41" s="62">
        <v>5</v>
      </c>
      <c r="AC41" s="62" t="s">
        <v>446</v>
      </c>
      <c r="AD41" s="62">
        <f t="shared" si="1"/>
        <v>62900</v>
      </c>
      <c r="AE41" s="62">
        <v>62900</v>
      </c>
      <c r="AF41" s="62">
        <v>89300</v>
      </c>
    </row>
    <row r="42" spans="3:32">
      <c r="AB42" s="62">
        <v>6</v>
      </c>
      <c r="AC42" s="62" t="s">
        <v>447</v>
      </c>
      <c r="AD42" s="62">
        <f t="shared" si="1"/>
        <v>76900</v>
      </c>
      <c r="AE42" s="62">
        <v>76900</v>
      </c>
      <c r="AF42" s="62">
        <v>97100</v>
      </c>
    </row>
    <row r="43" spans="3:32">
      <c r="C43" s="104" t="s">
        <v>288</v>
      </c>
      <c r="D43" s="62" t="s">
        <v>289</v>
      </c>
      <c r="AB43" s="62">
        <v>7</v>
      </c>
      <c r="AC43" s="62" t="s">
        <v>448</v>
      </c>
      <c r="AD43" s="62">
        <f t="shared" si="1"/>
        <v>90100</v>
      </c>
      <c r="AE43" s="62">
        <v>90100</v>
      </c>
      <c r="AF43" s="62">
        <v>104200</v>
      </c>
    </row>
    <row r="44" spans="3:32">
      <c r="C44" s="104" t="s">
        <v>13</v>
      </c>
      <c r="D44" s="62" t="s">
        <v>91</v>
      </c>
      <c r="AB44" s="62">
        <v>8</v>
      </c>
      <c r="AC44" s="62" t="s">
        <v>449</v>
      </c>
      <c r="AD44" s="62">
        <f t="shared" si="1"/>
        <v>101000</v>
      </c>
      <c r="AE44" s="62">
        <v>101000</v>
      </c>
      <c r="AF44" s="62">
        <v>120500</v>
      </c>
    </row>
    <row r="45" spans="3:32">
      <c r="C45" s="104" t="s">
        <v>92</v>
      </c>
      <c r="D45" s="62" t="s">
        <v>93</v>
      </c>
      <c r="AB45" s="62">
        <v>9</v>
      </c>
      <c r="AC45" s="62" t="s">
        <v>450</v>
      </c>
      <c r="AD45" s="62">
        <f t="shared" si="1"/>
        <v>134200</v>
      </c>
      <c r="AE45" s="62">
        <v>134200</v>
      </c>
      <c r="AF45" s="62">
        <v>135100</v>
      </c>
    </row>
    <row r="46" spans="3:32">
      <c r="C46" s="104" t="s">
        <v>94</v>
      </c>
      <c r="D46" s="62" t="s">
        <v>95</v>
      </c>
      <c r="AB46" s="62">
        <v>10</v>
      </c>
      <c r="AC46" s="62" t="s">
        <v>451</v>
      </c>
      <c r="AD46" s="62">
        <f t="shared" si="1"/>
        <v>180500</v>
      </c>
      <c r="AE46" s="62">
        <v>180500</v>
      </c>
      <c r="AF46" s="62">
        <v>156300</v>
      </c>
    </row>
    <row r="47" spans="3:32">
      <c r="C47" s="104" t="s">
        <v>57</v>
      </c>
      <c r="D47" s="62" t="s">
        <v>97</v>
      </c>
      <c r="AB47" s="62">
        <v>11</v>
      </c>
      <c r="AC47" s="62" t="s">
        <v>452</v>
      </c>
      <c r="AD47" s="62">
        <f t="shared" si="1"/>
        <v>204100</v>
      </c>
      <c r="AE47" s="62">
        <v>204100</v>
      </c>
      <c r="AF47" s="62">
        <v>175400</v>
      </c>
    </row>
    <row r="48" spans="3:32">
      <c r="C48" s="104" t="s">
        <v>100</v>
      </c>
      <c r="D48" s="62" t="s">
        <v>101</v>
      </c>
      <c r="AA48" s="138">
        <f>VLOOKUP(AA37,AB37:AD48,3)</f>
        <v>204100</v>
      </c>
      <c r="AB48" s="62">
        <v>12</v>
      </c>
      <c r="AC48" s="62" t="s">
        <v>453</v>
      </c>
      <c r="AD48" s="62">
        <f t="shared" si="1"/>
        <v>277800</v>
      </c>
      <c r="AE48" s="62">
        <v>277800</v>
      </c>
      <c r="AF48" s="62">
        <v>175400</v>
      </c>
    </row>
    <row r="49" spans="3:29">
      <c r="C49" s="104" t="s">
        <v>52</v>
      </c>
      <c r="D49" s="62" t="s">
        <v>292</v>
      </c>
    </row>
    <row r="50" spans="3:29">
      <c r="C50" s="104" t="s">
        <v>102</v>
      </c>
      <c r="D50" s="62" t="s">
        <v>103</v>
      </c>
      <c r="AA50" s="138">
        <f>IF(AB50="CONDUIT",AA30,AA48)</f>
        <v>22185</v>
      </c>
      <c r="AB50" s="63" t="str">
        <f>Input!G44</f>
        <v>CONDUIT</v>
      </c>
    </row>
    <row r="51" spans="3:29">
      <c r="C51" s="104" t="s">
        <v>104</v>
      </c>
      <c r="D51" s="62" t="s">
        <v>293</v>
      </c>
      <c r="AB51" s="104"/>
      <c r="AC51" s="63"/>
    </row>
    <row r="52" spans="3:29">
      <c r="C52" s="104" t="s">
        <v>89</v>
      </c>
      <c r="D52" s="62" t="s">
        <v>90</v>
      </c>
    </row>
    <row r="53" spans="3:29">
      <c r="C53" s="104" t="s">
        <v>419</v>
      </c>
      <c r="D53" s="62" t="s">
        <v>420</v>
      </c>
    </row>
    <row r="54" spans="3:29">
      <c r="C54" s="104" t="s">
        <v>294</v>
      </c>
      <c r="D54" s="62" t="s">
        <v>295</v>
      </c>
    </row>
    <row r="55" spans="3:29">
      <c r="C55" s="104" t="s">
        <v>421</v>
      </c>
      <c r="D55" s="62" t="s">
        <v>422</v>
      </c>
    </row>
    <row r="56" spans="3:29">
      <c r="C56" s="104" t="s">
        <v>54</v>
      </c>
      <c r="D56" s="62" t="s">
        <v>296</v>
      </c>
    </row>
    <row r="57" spans="3:29">
      <c r="C57" s="104" t="s">
        <v>297</v>
      </c>
      <c r="D57" s="62" t="s">
        <v>298</v>
      </c>
    </row>
    <row r="58" spans="3:29">
      <c r="C58" s="104" t="s">
        <v>96</v>
      </c>
      <c r="D58" s="62" t="s">
        <v>299</v>
      </c>
    </row>
    <row r="59" spans="3:29">
      <c r="C59" s="64" t="s">
        <v>105</v>
      </c>
      <c r="D59" s="64" t="s">
        <v>105</v>
      </c>
    </row>
    <row r="60" spans="3:29">
      <c r="C60" s="64" t="s">
        <v>105</v>
      </c>
      <c r="D60" s="64" t="s">
        <v>105</v>
      </c>
    </row>
    <row r="61" spans="3:29">
      <c r="C61" s="64" t="s">
        <v>105</v>
      </c>
      <c r="D61" s="64" t="s">
        <v>105</v>
      </c>
    </row>
    <row r="62" spans="3:29">
      <c r="C62" s="64" t="s">
        <v>105</v>
      </c>
      <c r="D62" s="64" t="s">
        <v>105</v>
      </c>
    </row>
    <row r="63" spans="3:29">
      <c r="C63" s="64" t="s">
        <v>105</v>
      </c>
      <c r="D63" s="64" t="s">
        <v>105</v>
      </c>
    </row>
    <row r="64" spans="3:29">
      <c r="C64" s="64" t="s">
        <v>105</v>
      </c>
      <c r="D64" s="64" t="s">
        <v>105</v>
      </c>
    </row>
    <row r="65" spans="3:4">
      <c r="C65" s="64" t="s">
        <v>105</v>
      </c>
      <c r="D65" s="64" t="s">
        <v>105</v>
      </c>
    </row>
    <row r="66" spans="3:4">
      <c r="C66" s="64" t="s">
        <v>105</v>
      </c>
      <c r="D66" s="64" t="s">
        <v>105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N102"/>
  <sheetViews>
    <sheetView topLeftCell="X1" workbookViewId="0">
      <selection activeCell="AC14" sqref="AC14"/>
    </sheetView>
  </sheetViews>
  <sheetFormatPr defaultRowHeight="11.25"/>
  <cols>
    <col min="1" max="1" width="5" style="62" customWidth="1"/>
    <col min="2" max="2" width="35.140625" style="62" customWidth="1"/>
    <col min="3" max="3" width="2.7109375" style="64" customWidth="1"/>
    <col min="4" max="4" width="9.42578125" style="64" customWidth="1"/>
    <col min="5" max="5" width="8.5703125" style="64" customWidth="1"/>
    <col min="6" max="6" width="9.140625" style="64"/>
    <col min="7" max="7" width="7.140625" style="64" customWidth="1"/>
    <col min="8" max="8" width="11.7109375" style="62" customWidth="1"/>
    <col min="9" max="9" width="8.140625" style="62" customWidth="1"/>
    <col min="10" max="10" width="10.140625" style="62" customWidth="1"/>
    <col min="11" max="11" width="6.85546875" style="62" customWidth="1"/>
    <col min="12" max="12" width="9.140625" style="62"/>
    <col min="13" max="13" width="6" style="62" customWidth="1"/>
    <col min="14" max="22" width="9.140625" style="62"/>
    <col min="23" max="23" width="43.85546875" style="62" customWidth="1"/>
    <col min="24" max="26" width="9.140625" style="62"/>
    <col min="27" max="27" width="14.140625" style="62" customWidth="1"/>
    <col min="28" max="28" width="18.85546875" style="63" customWidth="1"/>
    <col min="29" max="29" width="17.42578125" style="62" customWidth="1"/>
    <col min="30" max="31" width="10.7109375" style="62" customWidth="1"/>
    <col min="32" max="32" width="12.7109375" style="62" customWidth="1"/>
    <col min="33" max="33" width="14.7109375" style="62" customWidth="1"/>
    <col min="34" max="34" width="19.28515625" style="62" customWidth="1"/>
    <col min="35" max="35" width="18.140625" style="62" customWidth="1"/>
    <col min="36" max="38" width="10.7109375" style="62" customWidth="1"/>
    <col min="39" max="16384" width="9.140625" style="62"/>
  </cols>
  <sheetData>
    <row r="1" spans="2:32">
      <c r="B1" s="221" t="s">
        <v>215</v>
      </c>
      <c r="C1" s="63" t="s">
        <v>425</v>
      </c>
      <c r="E1" s="65"/>
      <c r="H1" s="64"/>
      <c r="I1" s="64"/>
      <c r="J1" s="64"/>
      <c r="K1" s="64"/>
      <c r="L1" s="64"/>
      <c r="M1" s="64"/>
      <c r="N1" s="64"/>
      <c r="O1" s="64"/>
    </row>
    <row r="2" spans="2:32">
      <c r="B2" s="221" t="s">
        <v>219</v>
      </c>
      <c r="E2" s="65"/>
      <c r="H2" s="64"/>
      <c r="I2" s="64"/>
      <c r="J2" s="64"/>
      <c r="K2" s="64"/>
      <c r="L2" s="64"/>
      <c r="M2" s="64"/>
      <c r="N2" s="64"/>
      <c r="O2" s="64"/>
    </row>
    <row r="3" spans="2:32">
      <c r="C3" s="63"/>
      <c r="D3" s="72" t="s">
        <v>389</v>
      </c>
      <c r="E3" s="65"/>
      <c r="F3" s="63"/>
      <c r="G3" s="222" t="s">
        <v>426</v>
      </c>
      <c r="H3" s="454">
        <f>Input!G61</f>
        <v>44903</v>
      </c>
      <c r="I3" s="222" t="s">
        <v>396</v>
      </c>
      <c r="J3" s="453">
        <f>Input!G62</f>
        <v>1</v>
      </c>
      <c r="K3" s="223" t="s">
        <v>257</v>
      </c>
      <c r="L3" s="452">
        <f>Calcs!X16</f>
        <v>212</v>
      </c>
      <c r="M3" s="223" t="s">
        <v>258</v>
      </c>
      <c r="N3" s="225">
        <f>ROUND(((H3*J3)+L3),0)</f>
        <v>45115</v>
      </c>
      <c r="O3" s="222" t="s">
        <v>390</v>
      </c>
      <c r="AC3" s="286"/>
    </row>
    <row r="4" spans="2:32">
      <c r="C4" s="13"/>
      <c r="D4" s="72" t="s">
        <v>389</v>
      </c>
      <c r="E4" s="66"/>
      <c r="F4" s="16"/>
      <c r="G4" s="63" t="s">
        <v>426</v>
      </c>
      <c r="H4" s="67" t="str">
        <f>TEXT(H3, "#,##0")</f>
        <v>44,903</v>
      </c>
      <c r="I4" s="63" t="s">
        <v>396</v>
      </c>
      <c r="J4" s="67" t="str">
        <f>TEXT(J3, "0.00")</f>
        <v>1.00</v>
      </c>
      <c r="K4" s="64" t="s">
        <v>257</v>
      </c>
      <c r="L4" s="67" t="str">
        <f>TEXT(L3, "#,##0")</f>
        <v>212</v>
      </c>
      <c r="M4" s="64" t="s">
        <v>258</v>
      </c>
      <c r="N4" s="67" t="str">
        <f>TEXT(N3, "#,##0")</f>
        <v>45,115</v>
      </c>
      <c r="O4" s="63" t="s">
        <v>390</v>
      </c>
      <c r="S4" s="62" t="str">
        <f>CONCATENATE(D4,G4,H4,I4,J4,K4,L4,M4,N4,O4)</f>
        <v>Available Fault Current at Starting Point  (( 44,903 AFC x 1.00 UA ) + 212 MC ) = 45,115 AFC</v>
      </c>
    </row>
    <row r="5" spans="2:32">
      <c r="C5" s="16"/>
      <c r="D5" s="67"/>
      <c r="E5" s="68"/>
      <c r="F5" s="69"/>
      <c r="G5" s="16"/>
      <c r="H5" s="67"/>
      <c r="I5" s="67"/>
      <c r="J5" s="70"/>
      <c r="K5" s="71"/>
      <c r="L5" s="67"/>
      <c r="M5" s="72"/>
      <c r="N5" s="72"/>
      <c r="O5" s="13"/>
      <c r="P5" s="62" t="str">
        <f>CONCATENATE(N4,O4)</f>
        <v>45,115 AFC</v>
      </c>
      <c r="AF5" s="93"/>
    </row>
    <row r="6" spans="2:32">
      <c r="C6" s="16"/>
      <c r="D6" s="67"/>
      <c r="E6" s="68"/>
      <c r="F6" s="67"/>
      <c r="G6" s="16"/>
      <c r="H6" s="67"/>
      <c r="I6" s="67"/>
      <c r="J6" s="70"/>
      <c r="K6" s="71"/>
      <c r="L6" s="67"/>
      <c r="M6" s="72"/>
      <c r="N6" s="72"/>
      <c r="O6" s="13"/>
      <c r="AD6" s="93"/>
      <c r="AF6" s="93"/>
    </row>
    <row r="7" spans="2:32">
      <c r="C7" s="16"/>
      <c r="D7" s="67"/>
      <c r="E7" s="68"/>
      <c r="F7" s="67"/>
      <c r="G7" s="16"/>
      <c r="H7" s="67"/>
      <c r="I7" s="67"/>
      <c r="J7" s="67"/>
      <c r="K7" s="71"/>
      <c r="L7" s="67"/>
      <c r="M7" s="72"/>
      <c r="N7" s="98">
        <f>ROUND(((H3*J3)+L3)/1000,1)</f>
        <v>45.1</v>
      </c>
      <c r="O7" s="64" t="s">
        <v>488</v>
      </c>
      <c r="R7" s="222" t="str">
        <f>CONCATENATE(N7,O7)</f>
        <v xml:space="preserve">45.1 K </v>
      </c>
    </row>
    <row r="8" spans="2:32">
      <c r="C8" s="13"/>
      <c r="D8" s="16"/>
      <c r="E8" s="66"/>
      <c r="F8" s="16"/>
      <c r="G8" s="16"/>
      <c r="H8" s="16"/>
      <c r="I8" s="16"/>
      <c r="J8" s="16"/>
      <c r="K8" s="16"/>
      <c r="L8" s="67"/>
      <c r="M8" s="16"/>
      <c r="N8" s="16"/>
      <c r="O8" s="16"/>
    </row>
    <row r="9" spans="2:32">
      <c r="C9" s="16"/>
      <c r="D9" s="67"/>
      <c r="E9" s="16"/>
      <c r="F9" s="28"/>
      <c r="G9" s="73"/>
      <c r="H9" s="28"/>
      <c r="I9" s="74"/>
      <c r="J9" s="75"/>
      <c r="K9" s="76"/>
      <c r="L9" s="16"/>
      <c r="M9" s="16"/>
      <c r="N9" s="16"/>
      <c r="O9" s="13"/>
    </row>
    <row r="10" spans="2:32">
      <c r="C10" s="16"/>
      <c r="D10" s="67"/>
      <c r="E10" s="16"/>
      <c r="F10" s="67"/>
      <c r="G10" s="73"/>
      <c r="H10" s="67"/>
      <c r="I10" s="74"/>
      <c r="J10" s="67"/>
      <c r="K10" s="16"/>
      <c r="L10" s="16"/>
      <c r="M10" s="16"/>
      <c r="N10" s="16"/>
      <c r="O10" s="13"/>
      <c r="AB10" s="63" t="s">
        <v>169</v>
      </c>
      <c r="AC10" s="270">
        <f>IF(Input!$G$42=AB10,1,0)</f>
        <v>0</v>
      </c>
    </row>
    <row r="11" spans="2:32">
      <c r="C11" s="16"/>
      <c r="D11" s="67"/>
      <c r="E11" s="16"/>
      <c r="F11" s="67"/>
      <c r="G11" s="73"/>
      <c r="H11" s="67"/>
      <c r="I11" s="74"/>
      <c r="J11" s="67"/>
      <c r="K11" s="16"/>
      <c r="L11" s="16"/>
      <c r="M11" s="16"/>
      <c r="N11" s="16"/>
      <c r="O11" s="13"/>
      <c r="AB11" s="63" t="s">
        <v>170</v>
      </c>
      <c r="AC11" s="270">
        <f>IF(Input!$G$42=AB11,1,0)</f>
        <v>1</v>
      </c>
    </row>
    <row r="12" spans="2:32">
      <c r="C12" s="13"/>
      <c r="D12" s="16"/>
      <c r="E12" s="66"/>
      <c r="F12" s="16"/>
      <c r="G12" s="16"/>
      <c r="H12" s="16"/>
      <c r="I12" s="16"/>
      <c r="J12" s="16"/>
      <c r="K12" s="16"/>
      <c r="L12" s="16"/>
      <c r="M12" s="16"/>
      <c r="N12" s="16"/>
      <c r="O12" s="16"/>
      <c r="AB12" s="63" t="s">
        <v>171</v>
      </c>
      <c r="AC12" s="270">
        <f>IF(Input!$G$42=AB12,1,0)</f>
        <v>0</v>
      </c>
    </row>
    <row r="13" spans="2:32">
      <c r="C13" s="16"/>
      <c r="D13" s="69"/>
      <c r="E13" s="77"/>
      <c r="F13" s="78"/>
      <c r="G13" s="16"/>
      <c r="H13" s="28"/>
      <c r="I13" s="16"/>
      <c r="J13" s="69"/>
      <c r="K13" s="79"/>
      <c r="L13" s="69"/>
      <c r="M13" s="80"/>
      <c r="N13" s="80"/>
      <c r="O13" s="13"/>
      <c r="AB13" s="63" t="s">
        <v>172</v>
      </c>
      <c r="AC13" s="270">
        <f>IF(Input!$G$42=AB13,1,0)</f>
        <v>0</v>
      </c>
    </row>
    <row r="14" spans="2:32">
      <c r="C14" s="16"/>
      <c r="D14" s="67"/>
      <c r="E14" s="77"/>
      <c r="F14" s="67"/>
      <c r="G14" s="16"/>
      <c r="H14" s="67"/>
      <c r="I14" s="16"/>
      <c r="J14" s="67"/>
      <c r="K14" s="79"/>
      <c r="L14" s="67"/>
      <c r="M14" s="80"/>
      <c r="N14" s="80"/>
      <c r="O14" s="13"/>
      <c r="AB14" s="63" t="s">
        <v>158</v>
      </c>
      <c r="AC14" s="270">
        <f>IF(Input!$G$42=AB14,2,0)</f>
        <v>0</v>
      </c>
    </row>
    <row r="15" spans="2:32">
      <c r="C15" s="63"/>
      <c r="D15" s="16"/>
      <c r="E15" s="66"/>
      <c r="F15" s="16"/>
      <c r="G15" s="16"/>
      <c r="H15" s="16"/>
      <c r="I15" s="16"/>
      <c r="J15" s="67"/>
      <c r="K15" s="79"/>
      <c r="L15" s="67"/>
      <c r="M15" s="80"/>
      <c r="N15" s="80"/>
      <c r="O15" s="13"/>
      <c r="AB15" s="63" t="s">
        <v>173</v>
      </c>
      <c r="AC15" s="270">
        <f>IF(Input!$G$42=AB15,1,0)</f>
        <v>0</v>
      </c>
    </row>
    <row r="16" spans="2:32">
      <c r="C16" s="63"/>
      <c r="D16" s="16"/>
      <c r="E16" s="66"/>
      <c r="F16" s="16"/>
      <c r="G16" s="16"/>
      <c r="H16" s="16"/>
      <c r="I16" s="16"/>
      <c r="J16" s="67"/>
      <c r="K16" s="79"/>
      <c r="L16" s="67"/>
      <c r="M16" s="80"/>
      <c r="N16" s="80"/>
      <c r="O16" s="13"/>
      <c r="AB16" s="63" t="s">
        <v>174</v>
      </c>
      <c r="AC16" s="270">
        <f>IF(Input!$G$42=AB16,1,0)</f>
        <v>0</v>
      </c>
    </row>
    <row r="17" spans="2:37">
      <c r="B17" s="62" t="str">
        <f>Input!G11</f>
        <v>3Y</v>
      </c>
      <c r="C17" s="63"/>
      <c r="D17" s="16"/>
      <c r="E17" s="66"/>
      <c r="F17" s="16"/>
      <c r="G17" s="16"/>
      <c r="H17" s="16"/>
      <c r="I17" s="16"/>
      <c r="J17" s="67"/>
      <c r="K17" s="79"/>
      <c r="L17" s="67"/>
      <c r="M17" s="80"/>
      <c r="N17" s="80"/>
      <c r="O17" s="13"/>
      <c r="AB17" s="63" t="s">
        <v>175</v>
      </c>
      <c r="AC17" s="270">
        <f>IF(Input!$G$42=AB17,1,0)</f>
        <v>0</v>
      </c>
    </row>
    <row r="18" spans="2:37">
      <c r="C18" s="63"/>
      <c r="D18" s="16"/>
      <c r="E18" s="66"/>
      <c r="F18" s="16"/>
      <c r="G18" s="16"/>
      <c r="H18" s="16"/>
      <c r="I18" s="16"/>
      <c r="J18" s="67"/>
      <c r="K18" s="79"/>
      <c r="L18" s="67"/>
      <c r="M18" s="80"/>
      <c r="N18" s="80"/>
      <c r="O18" s="13"/>
    </row>
    <row r="19" spans="2:37">
      <c r="C19" s="13" t="s">
        <v>262</v>
      </c>
      <c r="D19" s="63"/>
      <c r="E19" s="63"/>
      <c r="AB19" s="63" t="s">
        <v>379</v>
      </c>
      <c r="AC19" s="62">
        <f>SUM(AC10:AC17)</f>
        <v>1</v>
      </c>
    </row>
    <row r="20" spans="2:37">
      <c r="C20" s="13" t="s">
        <v>108</v>
      </c>
      <c r="D20" s="16"/>
      <c r="E20" s="16"/>
      <c r="F20" s="16"/>
      <c r="G20" s="16"/>
      <c r="H20" s="2"/>
      <c r="I20" s="2"/>
      <c r="J20" s="2"/>
      <c r="K20" s="2"/>
      <c r="L20" s="2"/>
      <c r="M20" s="2"/>
      <c r="P20" s="64"/>
      <c r="Q20" s="64"/>
      <c r="AB20" s="63" t="s">
        <v>380</v>
      </c>
      <c r="AC20" s="270">
        <f>IF(Input!G39="CU",0,IF(Input!G39="AL",2,"ERROR"))</f>
        <v>0</v>
      </c>
    </row>
    <row r="21" spans="2:37">
      <c r="B21" s="62" t="s">
        <v>263</v>
      </c>
      <c r="C21" s="226" t="s">
        <v>206</v>
      </c>
      <c r="D21" s="227">
        <f>IF(B17&lt;&gt;1,1.732,2)</f>
        <v>1.732</v>
      </c>
      <c r="E21" s="228" t="s">
        <v>248</v>
      </c>
      <c r="F21" s="455">
        <f>Input!G41</f>
        <v>100</v>
      </c>
      <c r="G21" s="230" t="s">
        <v>264</v>
      </c>
      <c r="H21" s="231">
        <f>N3</f>
        <v>45115</v>
      </c>
      <c r="I21" s="229" t="s">
        <v>427</v>
      </c>
      <c r="J21" s="231" t="e">
        <f>AA55</f>
        <v>#REF!</v>
      </c>
      <c r="K21" s="233" t="s">
        <v>265</v>
      </c>
      <c r="L21" s="455" t="e">
        <f>#REF!</f>
        <v>#REF!</v>
      </c>
      <c r="M21" s="234" t="s">
        <v>266</v>
      </c>
      <c r="N21" s="452">
        <f>Input!G9</f>
        <v>480</v>
      </c>
      <c r="O21" s="235" t="s">
        <v>267</v>
      </c>
      <c r="P21" s="236" t="e">
        <f>ROUND((D21*F21*H21)/(J21*L21*N21),3)</f>
        <v>#REF!</v>
      </c>
      <c r="Q21" s="236"/>
      <c r="R21" s="237" t="s">
        <v>268</v>
      </c>
      <c r="S21" s="87" t="s">
        <v>269</v>
      </c>
      <c r="T21" s="87"/>
      <c r="U21" s="87"/>
      <c r="V21" s="87"/>
    </row>
    <row r="22" spans="2:37">
      <c r="B22" s="62" t="s">
        <v>263</v>
      </c>
      <c r="C22" s="16" t="s">
        <v>206</v>
      </c>
      <c r="D22" s="67" t="str">
        <f>TEXT(D21, "general")</f>
        <v>1.732</v>
      </c>
      <c r="E22" s="81" t="s">
        <v>248</v>
      </c>
      <c r="F22" s="67" t="str">
        <f>TEXT(F21, "0")</f>
        <v>100</v>
      </c>
      <c r="G22" s="82" t="s">
        <v>264</v>
      </c>
      <c r="H22" s="67" t="str">
        <f>TEXT(H21, "#,##0")</f>
        <v>45,115</v>
      </c>
      <c r="I22" s="88" t="str">
        <f>I21</f>
        <v xml:space="preserve"> AFC ) ÷ ( </v>
      </c>
      <c r="J22" s="67" t="e">
        <f>TEXT(J21, "#,##0")</f>
        <v>#REF!</v>
      </c>
      <c r="K22" s="83" t="s">
        <v>265</v>
      </c>
      <c r="L22" s="67" t="e">
        <f>TEXT(L21, "0")</f>
        <v>#REF!</v>
      </c>
      <c r="M22" s="84" t="s">
        <v>266</v>
      </c>
      <c r="N22" s="67" t="str">
        <f>TEXT(N21, "0")</f>
        <v>480</v>
      </c>
      <c r="O22" s="85" t="str">
        <f>O21</f>
        <v xml:space="preserve"> SV ) = </v>
      </c>
      <c r="P22" s="67" t="e">
        <f>TEXT(P21, "0.000")</f>
        <v>#REF!</v>
      </c>
      <c r="Q22" s="67"/>
      <c r="R22" s="87" t="s">
        <v>268</v>
      </c>
      <c r="S22" s="87" t="e">
        <f>CONCATENATE(B22,C22,D22,E22,F22,G22,H22,I22,J22,K22,L22,M22,N22,O22,P22,R22)</f>
        <v>#REF!</v>
      </c>
      <c r="T22" s="87"/>
      <c r="U22" s="87"/>
      <c r="AB22" s="63" t="s">
        <v>110</v>
      </c>
      <c r="AC22" s="62">
        <f>SUM(AC19:AC20)</f>
        <v>1</v>
      </c>
    </row>
    <row r="23" spans="2:37">
      <c r="C23" s="16"/>
      <c r="D23" s="81"/>
      <c r="E23" s="81"/>
      <c r="F23" s="82"/>
      <c r="G23" s="82"/>
      <c r="H23" s="88"/>
      <c r="I23" s="88"/>
      <c r="J23" s="83"/>
      <c r="K23" s="83"/>
      <c r="L23" s="84"/>
      <c r="M23" s="84"/>
      <c r="N23" s="85"/>
      <c r="O23" s="85"/>
      <c r="P23" s="87"/>
      <c r="Q23" s="87"/>
      <c r="R23" s="87"/>
      <c r="S23" s="87"/>
      <c r="T23" s="87"/>
      <c r="U23" s="87"/>
    </row>
    <row r="24" spans="2:37">
      <c r="C24" s="13" t="s">
        <v>270</v>
      </c>
      <c r="D24" s="16"/>
      <c r="E24" s="16"/>
      <c r="F24" s="16"/>
      <c r="G24" s="16"/>
      <c r="H24" s="2"/>
      <c r="I24" s="2"/>
      <c r="J24" s="16"/>
      <c r="K24" s="2"/>
      <c r="L24" s="2"/>
      <c r="M24" s="2"/>
    </row>
    <row r="25" spans="2:37">
      <c r="B25" s="62" t="s">
        <v>271</v>
      </c>
      <c r="C25" s="223" t="s">
        <v>272</v>
      </c>
      <c r="D25" s="224">
        <v>1</v>
      </c>
      <c r="E25" s="238" t="s">
        <v>240</v>
      </c>
      <c r="F25" s="224">
        <v>1</v>
      </c>
      <c r="G25" s="239" t="s">
        <v>273</v>
      </c>
      <c r="H25" s="236" t="e">
        <f>P21</f>
        <v>#REF!</v>
      </c>
      <c r="I25" s="240" t="s">
        <v>274</v>
      </c>
      <c r="J25" s="236" t="e">
        <f>ROUND(D25/(F25+H25),3)</f>
        <v>#REF!</v>
      </c>
      <c r="K25" s="241" t="s">
        <v>275</v>
      </c>
      <c r="L25" s="16"/>
      <c r="M25" s="16"/>
      <c r="S25" s="87" t="s">
        <v>269</v>
      </c>
    </row>
    <row r="26" spans="2:37">
      <c r="B26" s="62" t="s">
        <v>271</v>
      </c>
      <c r="C26" s="64" t="s">
        <v>272</v>
      </c>
      <c r="D26" s="67" t="str">
        <f>TEXT(D25, "0")</f>
        <v>1</v>
      </c>
      <c r="E26" s="88" t="s">
        <v>240</v>
      </c>
      <c r="F26" s="67" t="str">
        <f>TEXT(F25, "0")</f>
        <v>1</v>
      </c>
      <c r="G26" s="89" t="s">
        <v>273</v>
      </c>
      <c r="H26" s="67" t="e">
        <f>TEXT(H25, "0.000")</f>
        <v>#REF!</v>
      </c>
      <c r="I26" s="90" t="s">
        <v>274</v>
      </c>
      <c r="J26" s="67" t="e">
        <f>TEXT(J25, "0.000")</f>
        <v>#REF!</v>
      </c>
      <c r="K26" s="91" t="s">
        <v>275</v>
      </c>
      <c r="L26" s="16"/>
      <c r="M26" s="16"/>
      <c r="S26" s="87" t="e">
        <f>CONCATENATE(B26,C26,D26,E26,F26,G26,H26,I26,J26,K26)</f>
        <v>#REF!</v>
      </c>
    </row>
    <row r="27" spans="2:37">
      <c r="D27" s="92"/>
      <c r="E27" s="92"/>
      <c r="F27" s="89"/>
      <c r="G27" s="89"/>
      <c r="H27" s="90"/>
      <c r="I27" s="90"/>
      <c r="J27" s="91"/>
      <c r="K27" s="91"/>
      <c r="L27" s="16"/>
      <c r="M27" s="16"/>
      <c r="AB27" s="63">
        <f>AC22</f>
        <v>1</v>
      </c>
      <c r="AC27" s="93"/>
    </row>
    <row r="28" spans="2:37">
      <c r="C28" s="63" t="s">
        <v>276</v>
      </c>
      <c r="L28" s="28"/>
      <c r="M28" s="28"/>
    </row>
    <row r="29" spans="2:37">
      <c r="B29" s="62" t="s">
        <v>277</v>
      </c>
      <c r="C29" s="223" t="s">
        <v>206</v>
      </c>
      <c r="D29" s="225">
        <f>H21</f>
        <v>45115</v>
      </c>
      <c r="E29" s="242" t="s">
        <v>396</v>
      </c>
      <c r="F29" s="236" t="e">
        <f>J25</f>
        <v>#REF!</v>
      </c>
      <c r="G29" s="243" t="s">
        <v>278</v>
      </c>
      <c r="H29" s="225" t="e">
        <f>ROUND((D29*F29),0)</f>
        <v>#REF!</v>
      </c>
      <c r="I29" s="244" t="s">
        <v>279</v>
      </c>
      <c r="J29" s="13"/>
      <c r="K29" s="13"/>
      <c r="S29" s="87" t="s">
        <v>269</v>
      </c>
      <c r="AB29" s="63">
        <f>IF($AB$27=1,AD29,IF($AB$27=2,AE29,IF($AB$27=3,AF29,IF($AB$27=4,AG29,"ERROR"))))</f>
        <v>1</v>
      </c>
      <c r="AD29" s="62">
        <v>1</v>
      </c>
      <c r="AE29" s="62">
        <v>2</v>
      </c>
      <c r="AF29" s="62">
        <v>3</v>
      </c>
      <c r="AG29" s="62">
        <v>4</v>
      </c>
    </row>
    <row r="30" spans="2:37">
      <c r="B30" s="62" t="s">
        <v>277</v>
      </c>
      <c r="C30" s="64" t="s">
        <v>206</v>
      </c>
      <c r="D30" s="67" t="str">
        <f>TEXT(D29, "#,##0")</f>
        <v>45,115</v>
      </c>
      <c r="E30" s="95" t="str">
        <f>E29</f>
        <v xml:space="preserve"> AFC x </v>
      </c>
      <c r="F30" s="67" t="e">
        <f>TEXT(F29, "0.000")</f>
        <v>#REF!</v>
      </c>
      <c r="G30" s="96" t="s">
        <v>278</v>
      </c>
      <c r="H30" s="67" t="e">
        <f>TEXT(H29, "#,##0")</f>
        <v>#REF!</v>
      </c>
      <c r="I30" s="97" t="s">
        <v>279</v>
      </c>
      <c r="J30" s="13"/>
      <c r="K30" s="13"/>
      <c r="L30" s="62" t="e">
        <f>CONCATENATE(H30,I30)</f>
        <v>#REF!</v>
      </c>
      <c r="S30" s="87" t="e">
        <f>CONCATENATE(B30,C30,D30,E30,F30,G30,H30,I30)</f>
        <v>#REF!</v>
      </c>
      <c r="AB30" s="63" t="str">
        <f>IF(AB$27=1,AD30,IF(AB$27=2,AE30,IF(AB$27=3,AF30,IF(AB$27=4,AG30,IF(AB$27=7,AH30,IF(AB$27=8,AI30,IF(AB$27=9,AJ30,IF(AB$27=10,AK30,0))))))))</f>
        <v>Steel Conduit</v>
      </c>
      <c r="AC30" s="62" t="s">
        <v>280</v>
      </c>
      <c r="AD30" s="93" t="s">
        <v>281</v>
      </c>
      <c r="AE30" s="93" t="s">
        <v>282</v>
      </c>
      <c r="AF30" s="93" t="s">
        <v>281</v>
      </c>
      <c r="AG30" s="93" t="s">
        <v>282</v>
      </c>
      <c r="AH30" s="93"/>
      <c r="AI30" s="93"/>
      <c r="AJ30" s="93"/>
      <c r="AK30" s="93"/>
    </row>
    <row r="31" spans="2:37">
      <c r="C31" s="16"/>
      <c r="D31" s="67"/>
      <c r="E31" s="16"/>
      <c r="F31" s="13"/>
      <c r="G31" s="13"/>
      <c r="H31" s="63"/>
      <c r="I31" s="16"/>
      <c r="J31" s="64"/>
      <c r="K31" s="64"/>
      <c r="L31" s="16"/>
      <c r="M31" s="16"/>
      <c r="AB31" s="63" t="str">
        <f>IF(AB$27=1,AD31,IF(AB$27=2,AE31,IF(AB$27=3,AF31,IF(AB$27=4,AG31,IF(AB$27=7,AH31,IF(AB$27=8,AI31,IF(AB$27=9,AJ31,IF(AB$27=10,AK31,0))))))))</f>
        <v>3 or 4 Single</v>
      </c>
      <c r="AD31" s="62" t="s">
        <v>283</v>
      </c>
      <c r="AE31" s="62" t="s">
        <v>283</v>
      </c>
      <c r="AF31" s="62" t="s">
        <v>283</v>
      </c>
      <c r="AG31" s="62" t="s">
        <v>283</v>
      </c>
    </row>
    <row r="32" spans="2:37">
      <c r="C32" s="16"/>
      <c r="D32" s="28"/>
      <c r="E32" s="98" t="e">
        <f>CONCATENATE(B30,C30,D30,E30,F30,G30,H30,I30)</f>
        <v>#REF!</v>
      </c>
      <c r="F32" s="75"/>
      <c r="G32" s="75"/>
      <c r="H32" s="69"/>
      <c r="I32" s="69"/>
      <c r="J32" s="64"/>
      <c r="K32" s="64"/>
      <c r="L32" s="16"/>
      <c r="M32" s="16"/>
      <c r="X32" s="62" t="s">
        <v>30</v>
      </c>
      <c r="Y32" s="232" t="e">
        <f>#REF!</f>
        <v>#REF!</v>
      </c>
      <c r="Z32" s="62" t="e">
        <f>IF(ISNA(MATCH(Y32,AC$33:AC$53,0)=TRUE),0,MATCH(Y32,AC$33:AC$53,0))</f>
        <v>#REF!</v>
      </c>
      <c r="AB32" s="63" t="str">
        <f>IF(AB$27=1,AD32,IF(AB$27=2,AE32,IF(AB$27=3,AF32,IF(AB$27=4,AG32,IF(AB$27=7,AH32,IF(AB$27=8,AI32,IF(AB$27=9,AJ32,IF(AB$27=10,AK32,0))))))))</f>
        <v>Cables CU</v>
      </c>
      <c r="AD32" s="62" t="s">
        <v>284</v>
      </c>
      <c r="AE32" s="62" t="s">
        <v>284</v>
      </c>
      <c r="AF32" s="62" t="s">
        <v>285</v>
      </c>
      <c r="AG32" s="62" t="s">
        <v>285</v>
      </c>
    </row>
    <row r="33" spans="1:33">
      <c r="A33" s="93"/>
      <c r="C33" s="16"/>
      <c r="D33" s="28"/>
      <c r="E33" s="28"/>
      <c r="F33" s="75"/>
      <c r="G33" s="75"/>
      <c r="H33" s="2"/>
      <c r="I33" s="2"/>
      <c r="J33" s="64"/>
      <c r="K33" s="64"/>
      <c r="L33" s="64"/>
      <c r="M33" s="64"/>
      <c r="Y33" s="93"/>
      <c r="AA33" s="62">
        <v>1</v>
      </c>
      <c r="AB33" s="63">
        <f>IF($AB$27=1,AD33,IF($AB$27=2,AE33,IF($AB$27=3,AF33,IF($AB$27=4,AG33,"ERROR"))))</f>
        <v>389</v>
      </c>
      <c r="AC33" s="62" t="s">
        <v>286</v>
      </c>
      <c r="AD33" s="62">
        <v>389</v>
      </c>
      <c r="AE33" s="62">
        <v>389</v>
      </c>
      <c r="AF33" s="62">
        <v>237</v>
      </c>
      <c r="AG33" s="62">
        <v>237</v>
      </c>
    </row>
    <row r="34" spans="1:33">
      <c r="C34" s="13"/>
      <c r="E34" s="65"/>
      <c r="H34" s="64" t="e">
        <f>ROUND(ROUND((D29*F29),0)/1000,1)</f>
        <v>#REF!</v>
      </c>
      <c r="I34" s="64" t="s">
        <v>488</v>
      </c>
      <c r="J34" s="64"/>
      <c r="K34" s="64"/>
      <c r="L34" s="223" t="e">
        <f>CONCATENATE(H34,I34)</f>
        <v>#REF!</v>
      </c>
      <c r="M34" s="64"/>
      <c r="N34" s="64"/>
      <c r="O34" s="64"/>
      <c r="P34" s="64"/>
      <c r="Q34" s="64"/>
      <c r="R34" s="65"/>
      <c r="S34" s="65"/>
      <c r="T34" s="65"/>
      <c r="U34" s="65"/>
      <c r="V34" s="65"/>
      <c r="Y34" s="93"/>
      <c r="AA34" s="62">
        <v>2</v>
      </c>
      <c r="AB34" s="63">
        <f t="shared" ref="AB34:AB50" si="0">IF($AB$27=1,AD34,IF($AB$27=2,AE34,IF($AB$27=3,AF34,IF($AB$27=4,AG34,"ERROR"))))</f>
        <v>617</v>
      </c>
      <c r="AC34" s="62" t="s">
        <v>287</v>
      </c>
      <c r="AD34" s="62">
        <v>617</v>
      </c>
      <c r="AE34" s="62">
        <v>617</v>
      </c>
      <c r="AF34" s="62">
        <v>376</v>
      </c>
      <c r="AG34" s="62">
        <v>376</v>
      </c>
    </row>
    <row r="35" spans="1:33">
      <c r="C35" s="65"/>
      <c r="D35" s="65"/>
      <c r="E35" s="65"/>
      <c r="F35" s="65"/>
      <c r="G35" s="65"/>
      <c r="H35" s="65"/>
      <c r="I35" s="65"/>
      <c r="J35" s="13"/>
      <c r="K35" s="13"/>
      <c r="L35" s="64"/>
      <c r="M35" s="64"/>
      <c r="N35" s="64"/>
      <c r="O35" s="64"/>
      <c r="P35" s="64"/>
      <c r="Q35" s="64"/>
      <c r="R35" s="65"/>
      <c r="S35" s="65"/>
      <c r="T35" s="65"/>
      <c r="U35" s="65"/>
      <c r="V35" s="65"/>
      <c r="Y35" s="93"/>
      <c r="AA35" s="62">
        <v>3</v>
      </c>
      <c r="AB35" s="63">
        <f t="shared" si="0"/>
        <v>981</v>
      </c>
      <c r="AC35" s="62" t="s">
        <v>202</v>
      </c>
      <c r="AD35" s="62">
        <v>981</v>
      </c>
      <c r="AE35" s="62">
        <v>982</v>
      </c>
      <c r="AF35" s="62">
        <v>599</v>
      </c>
      <c r="AG35" s="62">
        <v>599</v>
      </c>
    </row>
    <row r="36" spans="1:33">
      <c r="C36" s="65"/>
      <c r="D36" s="65"/>
      <c r="E36" s="65"/>
      <c r="F36" s="65"/>
      <c r="G36" s="65"/>
      <c r="H36" s="65"/>
      <c r="I36" s="65"/>
      <c r="J36" s="64"/>
      <c r="K36" s="64"/>
      <c r="L36" s="64"/>
      <c r="M36" s="64"/>
      <c r="N36" s="64"/>
      <c r="O36" s="64"/>
      <c r="P36" s="65"/>
      <c r="Q36" s="65"/>
      <c r="R36" s="65"/>
      <c r="S36" s="65"/>
      <c r="T36" s="65"/>
      <c r="U36" s="65"/>
      <c r="V36" s="65"/>
      <c r="Y36" s="93"/>
      <c r="AA36" s="62">
        <v>4</v>
      </c>
      <c r="AB36" s="63">
        <f t="shared" si="0"/>
        <v>1557</v>
      </c>
      <c r="AC36" s="62" t="s">
        <v>203</v>
      </c>
      <c r="AD36" s="62">
        <v>1557</v>
      </c>
      <c r="AE36" s="62">
        <v>1559</v>
      </c>
      <c r="AF36" s="62">
        <v>951</v>
      </c>
      <c r="AG36" s="62">
        <v>952</v>
      </c>
    </row>
    <row r="37" spans="1:33">
      <c r="A37" s="63" t="s">
        <v>13</v>
      </c>
      <c r="B37" s="63" t="s">
        <v>91</v>
      </c>
      <c r="D37" s="94"/>
      <c r="H37" s="64"/>
      <c r="I37" s="64"/>
      <c r="J37" s="99"/>
      <c r="K37" s="64"/>
      <c r="L37" s="94"/>
      <c r="M37" s="64"/>
      <c r="N37" s="94"/>
      <c r="O37" s="64"/>
      <c r="P37" s="86"/>
      <c r="Q37" s="86"/>
      <c r="R37" s="64"/>
      <c r="Y37" s="93"/>
      <c r="AA37" s="62">
        <v>5</v>
      </c>
      <c r="AB37" s="63">
        <f t="shared" si="0"/>
        <v>2425</v>
      </c>
      <c r="AC37" s="62" t="s">
        <v>182</v>
      </c>
      <c r="AD37" s="62">
        <v>2425</v>
      </c>
      <c r="AE37" s="62">
        <v>2430</v>
      </c>
      <c r="AF37" s="62">
        <v>1481</v>
      </c>
      <c r="AG37" s="62">
        <v>1482</v>
      </c>
    </row>
    <row r="38" spans="1:33">
      <c r="A38" s="63" t="s">
        <v>94</v>
      </c>
      <c r="B38" s="63" t="s">
        <v>95</v>
      </c>
      <c r="D38" s="67"/>
      <c r="F38" s="67"/>
      <c r="H38" s="67"/>
      <c r="I38" s="64"/>
      <c r="J38" s="67"/>
      <c r="K38" s="64"/>
      <c r="L38" s="67"/>
      <c r="M38" s="64"/>
      <c r="N38" s="67"/>
      <c r="O38" s="64"/>
      <c r="P38" s="67"/>
      <c r="Q38" s="67"/>
      <c r="R38" s="67"/>
      <c r="S38" s="64"/>
      <c r="Y38" s="93"/>
      <c r="AA38" s="62">
        <v>6</v>
      </c>
      <c r="AB38" s="63">
        <f t="shared" si="0"/>
        <v>3806</v>
      </c>
      <c r="AC38" s="62" t="s">
        <v>183</v>
      </c>
      <c r="AD38" s="62">
        <v>3806</v>
      </c>
      <c r="AE38" s="62">
        <v>3826</v>
      </c>
      <c r="AF38" s="62">
        <v>2346</v>
      </c>
      <c r="AG38" s="62">
        <v>2350</v>
      </c>
    </row>
    <row r="39" spans="1:33">
      <c r="A39" s="63" t="s">
        <v>92</v>
      </c>
      <c r="B39" s="63" t="s">
        <v>93</v>
      </c>
      <c r="C39" s="63"/>
      <c r="H39" s="64"/>
      <c r="I39" s="64"/>
      <c r="J39" s="64"/>
      <c r="K39" s="64"/>
      <c r="L39" s="65"/>
      <c r="M39" s="65"/>
      <c r="R39" s="64"/>
      <c r="Y39" s="93"/>
      <c r="AA39" s="62">
        <v>7</v>
      </c>
      <c r="AB39" s="63">
        <f t="shared" si="0"/>
        <v>4774</v>
      </c>
      <c r="AC39" s="62" t="s">
        <v>185</v>
      </c>
      <c r="AD39" s="62">
        <v>4774</v>
      </c>
      <c r="AE39" s="62">
        <v>4811</v>
      </c>
      <c r="AF39" s="62">
        <v>2952</v>
      </c>
      <c r="AG39" s="62">
        <v>2961</v>
      </c>
    </row>
    <row r="40" spans="1:33">
      <c r="A40" s="63" t="s">
        <v>89</v>
      </c>
      <c r="B40" s="63" t="s">
        <v>90</v>
      </c>
      <c r="D40" s="94"/>
      <c r="H40" s="86"/>
      <c r="I40" s="64"/>
      <c r="J40" s="100"/>
      <c r="K40" s="64"/>
      <c r="L40" s="101"/>
      <c r="M40" s="64"/>
      <c r="N40" s="94"/>
      <c r="O40" s="64"/>
      <c r="P40" s="64"/>
      <c r="Q40" s="64"/>
      <c r="R40" s="64"/>
      <c r="AA40" s="62">
        <v>8</v>
      </c>
      <c r="AB40" s="63">
        <f t="shared" si="0"/>
        <v>5907</v>
      </c>
      <c r="AC40" s="62" t="s">
        <v>184</v>
      </c>
      <c r="AD40" s="62">
        <v>5907</v>
      </c>
      <c r="AE40" s="62">
        <v>6044</v>
      </c>
      <c r="AF40" s="62">
        <v>3713</v>
      </c>
      <c r="AG40" s="62">
        <v>3730</v>
      </c>
    </row>
    <row r="41" spans="1:33">
      <c r="A41" s="63" t="s">
        <v>294</v>
      </c>
      <c r="B41" s="63" t="s">
        <v>295</v>
      </c>
      <c r="D41" s="67"/>
      <c r="F41" s="67"/>
      <c r="H41" s="67"/>
      <c r="I41" s="64"/>
      <c r="J41" s="67"/>
      <c r="K41" s="64"/>
      <c r="L41" s="67"/>
      <c r="M41" s="64"/>
      <c r="N41" s="67"/>
      <c r="O41" s="64"/>
      <c r="P41" s="67"/>
      <c r="Q41" s="67"/>
      <c r="R41" s="67"/>
      <c r="S41" s="64"/>
      <c r="Z41" s="62" t="e">
        <f>SUM(Z32:Z39)</f>
        <v>#REF!</v>
      </c>
      <c r="AA41" s="62">
        <v>9</v>
      </c>
      <c r="AB41" s="63">
        <f t="shared" si="0"/>
        <v>7293</v>
      </c>
      <c r="AC41" s="62" t="s">
        <v>186</v>
      </c>
      <c r="AD41" s="62">
        <v>7293</v>
      </c>
      <c r="AE41" s="62">
        <v>7493</v>
      </c>
      <c r="AF41" s="62">
        <v>4645</v>
      </c>
      <c r="AG41" s="62">
        <v>4678</v>
      </c>
    </row>
    <row r="42" spans="1:33">
      <c r="A42" s="63" t="s">
        <v>100</v>
      </c>
      <c r="B42" s="63" t="s">
        <v>101</v>
      </c>
      <c r="C42" s="63"/>
      <c r="D42" s="65"/>
      <c r="E42" s="65"/>
      <c r="F42" s="65"/>
      <c r="G42" s="65"/>
      <c r="H42" s="65"/>
      <c r="I42" s="65"/>
      <c r="J42" s="64"/>
      <c r="K42" s="64"/>
      <c r="L42" s="65"/>
      <c r="M42" s="65"/>
      <c r="X42" s="93"/>
      <c r="AA42" s="62">
        <v>10</v>
      </c>
      <c r="AB42" s="63">
        <f t="shared" si="0"/>
        <v>8925</v>
      </c>
      <c r="AC42" s="62" t="s">
        <v>187</v>
      </c>
      <c r="AD42" s="62">
        <v>8925</v>
      </c>
      <c r="AE42" s="62">
        <v>9317</v>
      </c>
      <c r="AF42" s="62">
        <v>5777</v>
      </c>
      <c r="AG42" s="62">
        <v>5838</v>
      </c>
    </row>
    <row r="43" spans="1:33">
      <c r="A43" s="63" t="s">
        <v>57</v>
      </c>
      <c r="B43" s="63" t="s">
        <v>97</v>
      </c>
      <c r="D43" s="94"/>
      <c r="H43" s="100"/>
      <c r="I43" s="64"/>
      <c r="J43" s="94"/>
      <c r="K43" s="64"/>
      <c r="L43" s="99"/>
      <c r="M43" s="64"/>
      <c r="N43" s="94"/>
      <c r="O43" s="94"/>
      <c r="P43" s="94"/>
      <c r="Q43" s="64"/>
      <c r="W43" s="65"/>
      <c r="X43" s="65"/>
      <c r="Y43" s="65"/>
      <c r="AA43" s="62">
        <v>11</v>
      </c>
      <c r="AB43" s="63">
        <f t="shared" si="0"/>
        <v>10755</v>
      </c>
      <c r="AC43" s="62" t="s">
        <v>188</v>
      </c>
      <c r="AD43" s="62">
        <v>10755</v>
      </c>
      <c r="AE43" s="62">
        <v>11424</v>
      </c>
      <c r="AF43" s="62">
        <v>7187</v>
      </c>
      <c r="AG43" s="62">
        <v>7301</v>
      </c>
    </row>
    <row r="44" spans="1:33">
      <c r="A44" s="62" t="s">
        <v>105</v>
      </c>
      <c r="B44" s="62" t="s">
        <v>105</v>
      </c>
      <c r="D44" s="67"/>
      <c r="F44" s="67"/>
      <c r="H44" s="67"/>
      <c r="I44" s="64"/>
      <c r="J44" s="67"/>
      <c r="K44" s="64"/>
      <c r="L44" s="67"/>
      <c r="M44" s="64"/>
      <c r="N44" s="67"/>
      <c r="O44" s="67"/>
      <c r="P44" s="67"/>
      <c r="Q44" s="64"/>
      <c r="S44" s="64"/>
      <c r="W44" s="65"/>
      <c r="X44" s="65"/>
      <c r="Y44" s="65"/>
      <c r="AA44" s="62">
        <v>12</v>
      </c>
      <c r="AB44" s="63">
        <f t="shared" si="0"/>
        <v>12844</v>
      </c>
      <c r="AC44" s="62" t="s">
        <v>190</v>
      </c>
      <c r="AD44" s="62">
        <v>12844</v>
      </c>
      <c r="AE44" s="62">
        <v>13923</v>
      </c>
      <c r="AF44" s="62">
        <v>8826</v>
      </c>
      <c r="AG44" s="62">
        <v>9110</v>
      </c>
    </row>
    <row r="45" spans="1:33">
      <c r="A45" s="62" t="s">
        <v>105</v>
      </c>
      <c r="B45" s="62" t="s">
        <v>105</v>
      </c>
      <c r="J45" s="65"/>
      <c r="K45" s="65"/>
      <c r="L45" s="67"/>
      <c r="M45" s="64"/>
      <c r="R45" s="64"/>
      <c r="W45" s="65"/>
      <c r="X45" s="65"/>
      <c r="Y45" s="65"/>
      <c r="AA45" s="62">
        <v>13</v>
      </c>
      <c r="AB45" s="63">
        <f t="shared" si="0"/>
        <v>15082</v>
      </c>
      <c r="AC45" s="62" t="s">
        <v>191</v>
      </c>
      <c r="AD45" s="62">
        <v>15082</v>
      </c>
      <c r="AE45" s="62">
        <v>16673</v>
      </c>
      <c r="AF45" s="62">
        <v>10741</v>
      </c>
      <c r="AG45" s="62">
        <v>11174</v>
      </c>
    </row>
    <row r="46" spans="1:33">
      <c r="A46" s="62" t="s">
        <v>105</v>
      </c>
      <c r="B46" s="62" t="s">
        <v>105</v>
      </c>
      <c r="L46" s="65"/>
      <c r="M46" s="65"/>
      <c r="W46" s="65"/>
      <c r="X46" s="65"/>
      <c r="Y46" s="65"/>
      <c r="AA46" s="62">
        <v>14</v>
      </c>
      <c r="AB46" s="63">
        <f t="shared" si="0"/>
        <v>16483</v>
      </c>
      <c r="AC46" s="62" t="s">
        <v>192</v>
      </c>
      <c r="AD46" s="62">
        <v>16483</v>
      </c>
      <c r="AE46" s="62">
        <v>18594</v>
      </c>
      <c r="AF46" s="62">
        <v>12122</v>
      </c>
      <c r="AG46" s="62">
        <v>12862</v>
      </c>
    </row>
    <row r="47" spans="1:33">
      <c r="A47" s="62" t="s">
        <v>105</v>
      </c>
      <c r="B47" s="62" t="s">
        <v>105</v>
      </c>
      <c r="E47" s="16"/>
      <c r="L47" s="65"/>
      <c r="M47" s="65"/>
      <c r="X47" s="65"/>
      <c r="Y47" s="65"/>
      <c r="Z47" s="65"/>
      <c r="AA47" s="62">
        <v>15</v>
      </c>
      <c r="AB47" s="63">
        <f t="shared" si="0"/>
        <v>18177</v>
      </c>
      <c r="AC47" s="62" t="s">
        <v>193</v>
      </c>
      <c r="AD47" s="62">
        <v>18177</v>
      </c>
      <c r="AE47" s="62">
        <v>20868</v>
      </c>
      <c r="AF47" s="62">
        <v>13910</v>
      </c>
      <c r="AG47" s="62">
        <v>14923</v>
      </c>
    </row>
    <row r="48" spans="1:33">
      <c r="A48" s="62" t="s">
        <v>105</v>
      </c>
      <c r="B48" s="62" t="s">
        <v>105</v>
      </c>
      <c r="C48" s="16"/>
      <c r="D48" s="69"/>
      <c r="E48" s="77"/>
      <c r="F48" s="78"/>
      <c r="G48" s="16"/>
      <c r="H48" s="28"/>
      <c r="I48" s="16"/>
      <c r="J48" s="69"/>
      <c r="K48" s="79"/>
      <c r="L48" s="16"/>
      <c r="AA48" s="62">
        <v>16</v>
      </c>
      <c r="AB48" s="63">
        <f t="shared" si="0"/>
        <v>19704</v>
      </c>
      <c r="AC48" s="62" t="s">
        <v>194</v>
      </c>
      <c r="AD48" s="62">
        <v>19704</v>
      </c>
      <c r="AE48" s="62">
        <v>22737</v>
      </c>
      <c r="AF48" s="62">
        <v>15484</v>
      </c>
      <c r="AG48" s="62">
        <v>16813</v>
      </c>
    </row>
    <row r="49" spans="1:40">
      <c r="A49" s="62" t="s">
        <v>105</v>
      </c>
      <c r="B49" s="62" t="s">
        <v>105</v>
      </c>
      <c r="W49" s="65"/>
      <c r="X49" s="65"/>
      <c r="AA49" s="62">
        <v>17</v>
      </c>
      <c r="AB49" s="63">
        <f t="shared" si="0"/>
        <v>20566</v>
      </c>
      <c r="AC49" s="62" t="s">
        <v>195</v>
      </c>
      <c r="AD49" s="62">
        <v>20566</v>
      </c>
      <c r="AE49" s="62">
        <v>24297</v>
      </c>
      <c r="AF49" s="62">
        <v>16671</v>
      </c>
      <c r="AG49" s="62">
        <v>18506</v>
      </c>
    </row>
    <row r="50" spans="1:40">
      <c r="A50" s="62" t="s">
        <v>105</v>
      </c>
      <c r="B50" s="62" t="s">
        <v>105</v>
      </c>
      <c r="X50" s="65"/>
      <c r="Y50" s="65"/>
      <c r="AA50" s="62">
        <v>18</v>
      </c>
      <c r="AB50" s="63">
        <f t="shared" si="0"/>
        <v>22185</v>
      </c>
      <c r="AC50" s="62" t="s">
        <v>196</v>
      </c>
      <c r="AD50" s="62">
        <v>22185</v>
      </c>
      <c r="AE50" s="62">
        <v>26706</v>
      </c>
      <c r="AF50" s="62">
        <v>18756</v>
      </c>
      <c r="AG50" s="62">
        <v>21391</v>
      </c>
    </row>
    <row r="51" spans="1:40">
      <c r="A51" s="62" t="s">
        <v>105</v>
      </c>
      <c r="B51" s="62" t="s">
        <v>105</v>
      </c>
      <c r="K51" s="64"/>
      <c r="L51" s="16"/>
    </row>
    <row r="52" spans="1:40">
      <c r="A52" s="62" t="s">
        <v>105</v>
      </c>
      <c r="B52" s="62" t="s">
        <v>105</v>
      </c>
    </row>
    <row r="53" spans="1:40">
      <c r="A53" s="62" t="s">
        <v>105</v>
      </c>
      <c r="B53" s="62" t="s">
        <v>105</v>
      </c>
    </row>
    <row r="54" spans="1:40">
      <c r="A54" s="62" t="s">
        <v>105</v>
      </c>
      <c r="B54" s="62" t="s">
        <v>105</v>
      </c>
    </row>
    <row r="55" spans="1:40">
      <c r="A55" s="62" t="s">
        <v>105</v>
      </c>
      <c r="B55" s="62" t="s">
        <v>105</v>
      </c>
      <c r="AA55" s="221" t="e">
        <f>IF(ISNA(VLOOKUP(Z41,AA33:AB50,2)=TRUE),0,VLOOKUP(Z41,AA33:AB50,2))</f>
        <v>#REF!</v>
      </c>
      <c r="AB55" s="222" t="e">
        <f>IF(ISNA(VLOOKUP(Z41,AA33:AC50,3)=TRUE),0,VLOOKUP(Z41,AA33:AC50,3))</f>
        <v>#REF!</v>
      </c>
    </row>
    <row r="56" spans="1:40">
      <c r="A56" s="62" t="s">
        <v>105</v>
      </c>
      <c r="B56" s="62" t="s">
        <v>105</v>
      </c>
    </row>
    <row r="57" spans="1:40">
      <c r="A57" s="62" t="s">
        <v>105</v>
      </c>
      <c r="B57" s="62" t="s">
        <v>105</v>
      </c>
    </row>
    <row r="58" spans="1:40">
      <c r="A58" s="62" t="s">
        <v>105</v>
      </c>
      <c r="B58" s="62" t="s">
        <v>105</v>
      </c>
      <c r="AB58" s="62"/>
      <c r="AC58" s="62" t="s">
        <v>300</v>
      </c>
      <c r="AH58" s="62" t="s">
        <v>301</v>
      </c>
      <c r="AM58" s="62" t="s">
        <v>302</v>
      </c>
    </row>
    <row r="59" spans="1:40">
      <c r="A59" s="62" t="s">
        <v>105</v>
      </c>
      <c r="B59" s="62" t="s">
        <v>105</v>
      </c>
      <c r="X59" s="62" t="s">
        <v>34</v>
      </c>
      <c r="Y59" s="93"/>
      <c r="Z59" s="62">
        <f>IF(ISNA(MATCH(Y59,AC59:AC70,0)=TRUE),0,MATCH(Y59,AC59:AC70,0))</f>
        <v>0</v>
      </c>
      <c r="AB59" s="62">
        <v>1</v>
      </c>
      <c r="AC59" s="62" t="s">
        <v>303</v>
      </c>
      <c r="AD59" s="62">
        <v>18700</v>
      </c>
      <c r="AG59" s="62">
        <v>1</v>
      </c>
      <c r="AH59" s="62" t="s">
        <v>303</v>
      </c>
      <c r="AI59" s="62">
        <v>28700</v>
      </c>
      <c r="AL59" s="62">
        <v>1</v>
      </c>
      <c r="AM59" s="62" t="s">
        <v>303</v>
      </c>
      <c r="AN59" s="62">
        <v>23000</v>
      </c>
    </row>
    <row r="60" spans="1:40">
      <c r="A60" s="62" t="s">
        <v>105</v>
      </c>
      <c r="B60" s="62" t="s">
        <v>105</v>
      </c>
      <c r="X60" s="62" t="s">
        <v>35</v>
      </c>
      <c r="Y60" s="93"/>
      <c r="Z60" s="62">
        <f>IF(ISNA(MATCH(Y60,AH59:AH69,0)=TRUE),0,MATCH(Y60,AH59:AH69,0))</f>
        <v>0</v>
      </c>
      <c r="AB60" s="62">
        <v>2</v>
      </c>
      <c r="AC60" s="62" t="s">
        <v>304</v>
      </c>
      <c r="AD60" s="62">
        <v>23900</v>
      </c>
      <c r="AG60" s="62">
        <v>2</v>
      </c>
      <c r="AH60" s="62" t="s">
        <v>304</v>
      </c>
      <c r="AI60" s="62">
        <v>38900</v>
      </c>
      <c r="AL60" s="62">
        <v>2</v>
      </c>
      <c r="AM60" s="62" t="s">
        <v>304</v>
      </c>
      <c r="AN60" s="62">
        <v>34700</v>
      </c>
    </row>
    <row r="61" spans="1:40">
      <c r="X61" s="62" t="s">
        <v>40</v>
      </c>
      <c r="Y61" s="93"/>
      <c r="Z61" s="62">
        <f>IF(ISNA(MATCH(Y61,AM59:AM69,0)=TRUE),0,MATCH(Y61,AM59:AM69,0))</f>
        <v>0</v>
      </c>
      <c r="AB61" s="62">
        <v>3</v>
      </c>
      <c r="AC61" s="62" t="s">
        <v>305</v>
      </c>
      <c r="AD61" s="62">
        <v>36500</v>
      </c>
      <c r="AG61" s="62">
        <v>3</v>
      </c>
      <c r="AH61" s="62" t="s">
        <v>305</v>
      </c>
      <c r="AI61" s="62">
        <v>41000</v>
      </c>
      <c r="AL61" s="62">
        <v>3</v>
      </c>
      <c r="AM61" s="62" t="s">
        <v>305</v>
      </c>
      <c r="AN61" s="62">
        <v>38300</v>
      </c>
    </row>
    <row r="62" spans="1:40">
      <c r="AB62" s="62">
        <v>4</v>
      </c>
      <c r="AC62" s="62" t="s">
        <v>306</v>
      </c>
      <c r="AD62" s="62">
        <v>49300</v>
      </c>
      <c r="AG62" s="62">
        <v>4</v>
      </c>
      <c r="AH62" s="62" t="s">
        <v>306</v>
      </c>
      <c r="AI62" s="62">
        <v>46100</v>
      </c>
      <c r="AL62" s="62">
        <v>4</v>
      </c>
      <c r="AM62" s="62" t="s">
        <v>306</v>
      </c>
      <c r="AN62" s="62">
        <v>57500</v>
      </c>
    </row>
    <row r="63" spans="1:40">
      <c r="AB63" s="62">
        <v>5</v>
      </c>
      <c r="AC63" s="62" t="s">
        <v>307</v>
      </c>
      <c r="AD63" s="62">
        <v>62900</v>
      </c>
      <c r="AG63" s="62">
        <v>5</v>
      </c>
      <c r="AH63" s="62" t="s">
        <v>307</v>
      </c>
      <c r="AI63" s="62">
        <v>69400</v>
      </c>
      <c r="AL63" s="62">
        <v>5</v>
      </c>
      <c r="AM63" s="62" t="s">
        <v>307</v>
      </c>
      <c r="AN63" s="62">
        <v>89300</v>
      </c>
    </row>
    <row r="64" spans="1:40">
      <c r="AB64" s="62">
        <v>6</v>
      </c>
      <c r="AC64" s="62" t="s">
        <v>308</v>
      </c>
      <c r="AD64" s="62">
        <v>76900</v>
      </c>
      <c r="AG64" s="62">
        <v>6</v>
      </c>
      <c r="AH64" s="62" t="s">
        <v>308</v>
      </c>
      <c r="AI64" s="62">
        <v>94300</v>
      </c>
      <c r="AL64" s="62">
        <v>6</v>
      </c>
      <c r="AM64" s="62" t="s">
        <v>308</v>
      </c>
      <c r="AN64" s="62">
        <v>97100</v>
      </c>
    </row>
    <row r="65" spans="28:40">
      <c r="AB65" s="62">
        <v>7</v>
      </c>
      <c r="AC65" s="62" t="s">
        <v>309</v>
      </c>
      <c r="AD65" s="62">
        <v>90100</v>
      </c>
      <c r="AG65" s="62">
        <v>7</v>
      </c>
      <c r="AH65" s="62" t="s">
        <v>309</v>
      </c>
      <c r="AI65" s="62">
        <v>119000</v>
      </c>
      <c r="AL65" s="62">
        <v>7</v>
      </c>
      <c r="AM65" s="62" t="s">
        <v>309</v>
      </c>
      <c r="AN65" s="62">
        <v>104200</v>
      </c>
    </row>
    <row r="66" spans="28:40">
      <c r="AB66" s="62">
        <v>8</v>
      </c>
      <c r="AC66" s="62" t="s">
        <v>310</v>
      </c>
      <c r="AD66" s="62">
        <v>101000</v>
      </c>
      <c r="AG66" s="62">
        <v>8</v>
      </c>
      <c r="AH66" s="62" t="s">
        <v>310</v>
      </c>
      <c r="AI66" s="62">
        <v>129900</v>
      </c>
      <c r="AL66" s="62">
        <v>8</v>
      </c>
      <c r="AM66" s="62" t="s">
        <v>310</v>
      </c>
      <c r="AN66" s="62">
        <v>120500</v>
      </c>
    </row>
    <row r="67" spans="28:40">
      <c r="AB67" s="62">
        <v>9</v>
      </c>
      <c r="AC67" s="62" t="s">
        <v>311</v>
      </c>
      <c r="AD67" s="62">
        <v>134200</v>
      </c>
      <c r="AG67" s="62">
        <v>9</v>
      </c>
      <c r="AH67" s="62" t="s">
        <v>311</v>
      </c>
      <c r="AI67" s="62">
        <v>142900</v>
      </c>
      <c r="AL67" s="62">
        <v>9</v>
      </c>
      <c r="AM67" s="62" t="s">
        <v>311</v>
      </c>
      <c r="AN67" s="62">
        <v>135100</v>
      </c>
    </row>
    <row r="68" spans="28:40">
      <c r="AB68" s="62">
        <v>10</v>
      </c>
      <c r="AC68" s="62" t="s">
        <v>312</v>
      </c>
      <c r="AD68" s="62">
        <v>180500</v>
      </c>
      <c r="AG68" s="62">
        <v>10</v>
      </c>
      <c r="AH68" s="62" t="s">
        <v>312</v>
      </c>
      <c r="AI68" s="62">
        <v>143800</v>
      </c>
      <c r="AL68" s="62">
        <v>10</v>
      </c>
      <c r="AM68" s="62" t="s">
        <v>312</v>
      </c>
      <c r="AN68" s="62">
        <v>156300</v>
      </c>
    </row>
    <row r="69" spans="28:40">
      <c r="AB69" s="62">
        <v>11</v>
      </c>
      <c r="AC69" s="62" t="s">
        <v>313</v>
      </c>
      <c r="AD69" s="62">
        <v>204100</v>
      </c>
      <c r="AG69" s="62">
        <v>11</v>
      </c>
      <c r="AH69" s="62" t="s">
        <v>313</v>
      </c>
      <c r="AI69" s="62">
        <v>144900</v>
      </c>
      <c r="AL69" s="62">
        <v>11</v>
      </c>
      <c r="AM69" s="62" t="s">
        <v>313</v>
      </c>
      <c r="AN69" s="62">
        <v>175400</v>
      </c>
    </row>
    <row r="70" spans="28:40">
      <c r="AB70" s="62">
        <v>12</v>
      </c>
      <c r="AC70" s="62" t="s">
        <v>314</v>
      </c>
      <c r="AD70" s="62">
        <v>277800</v>
      </c>
    </row>
    <row r="72" spans="28:40">
      <c r="AF72" s="62" t="e">
        <f>Z41</f>
        <v>#REF!</v>
      </c>
      <c r="AG72" s="62">
        <f>AB27</f>
        <v>1</v>
      </c>
    </row>
    <row r="73" spans="28:40">
      <c r="AC73" s="102">
        <f>IF(AB27=0," ",F21)</f>
        <v>100</v>
      </c>
    </row>
    <row r="74" spans="28:40">
      <c r="AC74" s="63" t="str">
        <f>IF(AB$27=6,"Plug-In",IF(AB$27=5,"Feeder",IF(AB$27=11,"Feeder",IF(AB$27=0," ",AB30))))</f>
        <v>Steel Conduit</v>
      </c>
      <c r="AF74" s="62">
        <v>1</v>
      </c>
      <c r="AG74" s="62" t="str">
        <f t="shared" ref="AG74:AG94" si="1">IF(AG$72&lt;5,AH74,IF(AG$72=7,AI74,IF(AG$72=8,AI74,IF(AG$72=9,AI74,IF(AG$72=10,AI74,0)))))</f>
        <v>#14 Cable CU</v>
      </c>
      <c r="AH74" s="62" t="s">
        <v>315</v>
      </c>
      <c r="AI74" s="62" t="s">
        <v>316</v>
      </c>
      <c r="AJ74" s="62" t="s">
        <v>317</v>
      </c>
      <c r="AK74" s="62" t="str">
        <f>CONCATENATE(AI74,AJ74)</f>
        <v>#14 Cable AL AL</v>
      </c>
    </row>
    <row r="75" spans="28:40">
      <c r="AC75" s="103" t="e">
        <f>IF(AB$27=6,"Busway CU",IF(AB$27=5,"Busway CU",IF(AB$27=11,"Busway AL",IF(AB$27=0," ",AC102))))</f>
        <v>#REF!</v>
      </c>
      <c r="AF75" s="62">
        <f t="shared" ref="AF75:AF94" si="2">AF74+1</f>
        <v>2</v>
      </c>
      <c r="AG75" s="62" t="str">
        <f t="shared" si="1"/>
        <v>#12 Cable CU</v>
      </c>
      <c r="AH75" s="62" t="s">
        <v>318</v>
      </c>
      <c r="AI75" s="62" t="s">
        <v>319</v>
      </c>
      <c r="AJ75" s="62" t="s">
        <v>317</v>
      </c>
    </row>
    <row r="76" spans="28:40">
      <c r="AC76" s="63" t="e">
        <f>IF(AB$27=5,Y59,IF(AB$27=6,Y60,IF(AB$27=11,Y61,IF(AB$27=0," ",AF96))))</f>
        <v>#REF!</v>
      </c>
      <c r="AF76" s="62">
        <f t="shared" si="2"/>
        <v>3</v>
      </c>
      <c r="AG76" s="62" t="str">
        <f t="shared" si="1"/>
        <v>#10 Cable CU</v>
      </c>
      <c r="AH76" s="62" t="s">
        <v>320</v>
      </c>
      <c r="AI76" s="62" t="s">
        <v>321</v>
      </c>
      <c r="AJ76" s="62" t="s">
        <v>317</v>
      </c>
    </row>
    <row r="77" spans="28:40">
      <c r="AC77" s="104"/>
      <c r="AF77" s="62">
        <f t="shared" si="2"/>
        <v>4</v>
      </c>
      <c r="AG77" s="62" t="str">
        <f t="shared" si="1"/>
        <v>#8 Cable CU</v>
      </c>
      <c r="AH77" s="62" t="s">
        <v>322</v>
      </c>
      <c r="AI77" s="62" t="s">
        <v>323</v>
      </c>
      <c r="AJ77" s="62" t="s">
        <v>317</v>
      </c>
    </row>
    <row r="78" spans="28:40">
      <c r="AC78" s="104"/>
      <c r="AF78" s="62">
        <f t="shared" si="2"/>
        <v>5</v>
      </c>
      <c r="AG78" s="62" t="str">
        <f t="shared" si="1"/>
        <v>#6 Cable CU</v>
      </c>
      <c r="AH78" s="62" t="s">
        <v>324</v>
      </c>
      <c r="AI78" s="62" t="s">
        <v>325</v>
      </c>
      <c r="AJ78" s="62" t="s">
        <v>317</v>
      </c>
    </row>
    <row r="79" spans="28:40">
      <c r="AC79" s="104"/>
      <c r="AF79" s="62">
        <f t="shared" si="2"/>
        <v>6</v>
      </c>
      <c r="AG79" s="62" t="str">
        <f t="shared" si="1"/>
        <v>#4 Cable CU</v>
      </c>
      <c r="AH79" s="62" t="s">
        <v>326</v>
      </c>
      <c r="AI79" s="62" t="s">
        <v>327</v>
      </c>
      <c r="AJ79" s="62" t="s">
        <v>317</v>
      </c>
    </row>
    <row r="80" spans="28:40">
      <c r="AC80" s="104"/>
      <c r="AF80" s="62">
        <f t="shared" si="2"/>
        <v>7</v>
      </c>
      <c r="AG80" s="62" t="str">
        <f t="shared" si="1"/>
        <v>#3 Cable CU</v>
      </c>
      <c r="AH80" s="62" t="s">
        <v>328</v>
      </c>
      <c r="AI80" s="62" t="s">
        <v>329</v>
      </c>
      <c r="AJ80" s="62" t="s">
        <v>317</v>
      </c>
    </row>
    <row r="81" spans="28:36">
      <c r="AB81" s="104">
        <v>1</v>
      </c>
      <c r="AC81" s="63" t="s">
        <v>330</v>
      </c>
      <c r="AF81" s="62">
        <f t="shared" si="2"/>
        <v>8</v>
      </c>
      <c r="AG81" s="62" t="str">
        <f t="shared" si="1"/>
        <v>#2 Cable CU</v>
      </c>
      <c r="AH81" s="62" t="s">
        <v>331</v>
      </c>
      <c r="AI81" s="62" t="s">
        <v>332</v>
      </c>
      <c r="AJ81" s="62" t="s">
        <v>317</v>
      </c>
    </row>
    <row r="82" spans="28:36">
      <c r="AB82" s="104">
        <f t="shared" ref="AB82:AB100" si="3">AB81+1</f>
        <v>2</v>
      </c>
      <c r="AC82" s="63" t="s">
        <v>333</v>
      </c>
      <c r="AF82" s="62">
        <f t="shared" si="2"/>
        <v>9</v>
      </c>
      <c r="AG82" s="62" t="str">
        <f t="shared" si="1"/>
        <v>#1 Cable CU</v>
      </c>
      <c r="AH82" s="62" t="s">
        <v>334</v>
      </c>
      <c r="AI82" s="62" t="s">
        <v>335</v>
      </c>
      <c r="AJ82" s="62" t="s">
        <v>317</v>
      </c>
    </row>
    <row r="83" spans="28:36">
      <c r="AB83" s="104">
        <f t="shared" si="3"/>
        <v>3</v>
      </c>
      <c r="AC83" s="63" t="s">
        <v>336</v>
      </c>
      <c r="AF83" s="62">
        <f t="shared" si="2"/>
        <v>10</v>
      </c>
      <c r="AG83" s="62" t="str">
        <f t="shared" si="1"/>
        <v>#1/0 Cable CU</v>
      </c>
      <c r="AH83" s="62" t="s">
        <v>337</v>
      </c>
      <c r="AI83" s="62" t="s">
        <v>338</v>
      </c>
      <c r="AJ83" s="62" t="s">
        <v>317</v>
      </c>
    </row>
    <row r="84" spans="28:36">
      <c r="AB84" s="104">
        <f t="shared" si="3"/>
        <v>4</v>
      </c>
      <c r="AC84" s="63" t="s">
        <v>339</v>
      </c>
      <c r="AF84" s="62">
        <f t="shared" si="2"/>
        <v>11</v>
      </c>
      <c r="AG84" s="62" t="str">
        <f t="shared" si="1"/>
        <v>#2/0 Cable CU</v>
      </c>
      <c r="AH84" s="62" t="s">
        <v>340</v>
      </c>
      <c r="AI84" s="62" t="s">
        <v>341</v>
      </c>
      <c r="AJ84" s="62" t="s">
        <v>317</v>
      </c>
    </row>
    <row r="85" spans="28:36">
      <c r="AB85" s="104">
        <f t="shared" si="3"/>
        <v>5</v>
      </c>
      <c r="AC85" s="63" t="s">
        <v>342</v>
      </c>
      <c r="AF85" s="62">
        <f t="shared" si="2"/>
        <v>12</v>
      </c>
      <c r="AG85" s="62" t="str">
        <f t="shared" si="1"/>
        <v>#3/0 Cable CU</v>
      </c>
      <c r="AH85" s="62" t="s">
        <v>343</v>
      </c>
      <c r="AI85" s="62" t="s">
        <v>344</v>
      </c>
      <c r="AJ85" s="62" t="s">
        <v>317</v>
      </c>
    </row>
    <row r="86" spans="28:36">
      <c r="AB86" s="104">
        <f t="shared" si="3"/>
        <v>6</v>
      </c>
      <c r="AC86" s="63" t="s">
        <v>345</v>
      </c>
      <c r="AF86" s="62">
        <f t="shared" si="2"/>
        <v>13</v>
      </c>
      <c r="AG86" s="62" t="str">
        <f t="shared" si="1"/>
        <v>#4/0 Cable CU</v>
      </c>
      <c r="AH86" s="62" t="s">
        <v>346</v>
      </c>
      <c r="AI86" s="62" t="s">
        <v>347</v>
      </c>
      <c r="AJ86" s="62" t="s">
        <v>317</v>
      </c>
    </row>
    <row r="87" spans="28:36">
      <c r="AB87" s="104">
        <f t="shared" si="3"/>
        <v>7</v>
      </c>
      <c r="AC87" s="63" t="s">
        <v>348</v>
      </c>
      <c r="AF87" s="62">
        <f t="shared" si="2"/>
        <v>14</v>
      </c>
      <c r="AG87" s="62" t="str">
        <f t="shared" si="1"/>
        <v>250 MCM Cable CU</v>
      </c>
      <c r="AH87" s="62" t="s">
        <v>349</v>
      </c>
      <c r="AI87" s="62" t="s">
        <v>350</v>
      </c>
      <c r="AJ87" s="62" t="s">
        <v>317</v>
      </c>
    </row>
    <row r="88" spans="28:36">
      <c r="AB88" s="104">
        <f t="shared" si="3"/>
        <v>8</v>
      </c>
      <c r="AC88" s="63" t="s">
        <v>351</v>
      </c>
      <c r="AF88" s="62">
        <f t="shared" si="2"/>
        <v>15</v>
      </c>
      <c r="AG88" s="62" t="str">
        <f t="shared" si="1"/>
        <v>300 MCM Cable CU</v>
      </c>
      <c r="AH88" s="62" t="s">
        <v>352</v>
      </c>
      <c r="AI88" s="62" t="s">
        <v>353</v>
      </c>
      <c r="AJ88" s="62" t="s">
        <v>317</v>
      </c>
    </row>
    <row r="89" spans="28:36">
      <c r="AB89" s="104">
        <f t="shared" si="3"/>
        <v>9</v>
      </c>
      <c r="AC89" s="63" t="s">
        <v>354</v>
      </c>
      <c r="AF89" s="62">
        <f t="shared" si="2"/>
        <v>16</v>
      </c>
      <c r="AG89" s="62" t="str">
        <f t="shared" si="1"/>
        <v>350 MCM Cable CU</v>
      </c>
      <c r="AH89" s="62" t="s">
        <v>355</v>
      </c>
      <c r="AI89" s="62" t="s">
        <v>356</v>
      </c>
      <c r="AJ89" s="62" t="s">
        <v>317</v>
      </c>
    </row>
    <row r="90" spans="28:36">
      <c r="AB90" s="104">
        <f t="shared" si="3"/>
        <v>10</v>
      </c>
      <c r="AC90" s="63" t="s">
        <v>357</v>
      </c>
      <c r="AF90" s="62">
        <f t="shared" si="2"/>
        <v>17</v>
      </c>
      <c r="AG90" s="62" t="str">
        <f t="shared" si="1"/>
        <v>400 MCM Cable CU</v>
      </c>
      <c r="AH90" s="62" t="s">
        <v>358</v>
      </c>
      <c r="AI90" s="62" t="s">
        <v>359</v>
      </c>
      <c r="AJ90" s="62" t="s">
        <v>317</v>
      </c>
    </row>
    <row r="91" spans="28:36">
      <c r="AB91" s="104">
        <f t="shared" si="3"/>
        <v>11</v>
      </c>
      <c r="AC91" s="63" t="s">
        <v>360</v>
      </c>
      <c r="AF91" s="62">
        <f t="shared" si="2"/>
        <v>18</v>
      </c>
      <c r="AG91" s="62" t="str">
        <f t="shared" si="1"/>
        <v>500 MCM Cable CU</v>
      </c>
      <c r="AH91" s="62" t="s">
        <v>361</v>
      </c>
      <c r="AI91" s="62" t="s">
        <v>362</v>
      </c>
      <c r="AJ91" s="62" t="s">
        <v>317</v>
      </c>
    </row>
    <row r="92" spans="28:36">
      <c r="AB92" s="104">
        <f t="shared" si="3"/>
        <v>12</v>
      </c>
      <c r="AC92" s="63" t="s">
        <v>363</v>
      </c>
      <c r="AF92" s="62">
        <f t="shared" si="2"/>
        <v>19</v>
      </c>
      <c r="AG92" s="62" t="str">
        <f t="shared" si="1"/>
        <v>600 MCM Cable CU</v>
      </c>
      <c r="AH92" s="62" t="s">
        <v>364</v>
      </c>
      <c r="AI92" s="62" t="s">
        <v>365</v>
      </c>
      <c r="AJ92" s="62" t="s">
        <v>317</v>
      </c>
    </row>
    <row r="93" spans="28:36">
      <c r="AB93" s="104">
        <f t="shared" si="3"/>
        <v>13</v>
      </c>
      <c r="AC93" s="63" t="s">
        <v>366</v>
      </c>
      <c r="AF93" s="62">
        <f t="shared" si="2"/>
        <v>20</v>
      </c>
      <c r="AG93" s="62" t="str">
        <f t="shared" si="1"/>
        <v>750 MCM Cable CU</v>
      </c>
      <c r="AH93" s="62" t="s">
        <v>367</v>
      </c>
      <c r="AI93" s="62" t="s">
        <v>368</v>
      </c>
      <c r="AJ93" s="62" t="s">
        <v>317</v>
      </c>
    </row>
    <row r="94" spans="28:36">
      <c r="AB94" s="104">
        <f t="shared" si="3"/>
        <v>14</v>
      </c>
      <c r="AC94" s="63" t="s">
        <v>369</v>
      </c>
      <c r="AF94" s="62">
        <f t="shared" si="2"/>
        <v>21</v>
      </c>
      <c r="AG94" s="62" t="str">
        <f t="shared" si="1"/>
        <v>1000 MCM Cable CU</v>
      </c>
      <c r="AH94" s="62" t="s">
        <v>370</v>
      </c>
      <c r="AI94" s="62" t="s">
        <v>371</v>
      </c>
      <c r="AJ94" s="62" t="s">
        <v>317</v>
      </c>
    </row>
    <row r="95" spans="28:36">
      <c r="AB95" s="104">
        <f t="shared" si="3"/>
        <v>15</v>
      </c>
      <c r="AC95" s="63" t="s">
        <v>372</v>
      </c>
    </row>
    <row r="96" spans="28:36">
      <c r="AB96" s="104">
        <f t="shared" si="3"/>
        <v>16</v>
      </c>
      <c r="AC96" s="63" t="s">
        <v>373</v>
      </c>
      <c r="AF96" s="62" t="e">
        <f>VLOOKUP(AF72,AF74:AG94,2)</f>
        <v>#REF!</v>
      </c>
    </row>
    <row r="97" spans="28:29">
      <c r="AB97" s="104">
        <f t="shared" si="3"/>
        <v>17</v>
      </c>
      <c r="AC97" s="63" t="s">
        <v>374</v>
      </c>
    </row>
    <row r="98" spans="28:29">
      <c r="AB98" s="104">
        <f t="shared" si="3"/>
        <v>18</v>
      </c>
      <c r="AC98" s="63" t="s">
        <v>375</v>
      </c>
    </row>
    <row r="99" spans="28:29">
      <c r="AB99" s="104">
        <f t="shared" si="3"/>
        <v>19</v>
      </c>
      <c r="AC99" s="63" t="s">
        <v>376</v>
      </c>
    </row>
    <row r="100" spans="28:29">
      <c r="AB100" s="104">
        <f t="shared" si="3"/>
        <v>20</v>
      </c>
      <c r="AC100" s="63" t="s">
        <v>377</v>
      </c>
    </row>
    <row r="102" spans="28:29">
      <c r="AC102" s="62" t="e">
        <f>VLOOKUP(L21,AB81:AC100,2)</f>
        <v>#REF!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K100"/>
  <sheetViews>
    <sheetView topLeftCell="S1" workbookViewId="0">
      <selection activeCell="AC10" sqref="AC10"/>
    </sheetView>
  </sheetViews>
  <sheetFormatPr defaultRowHeight="11.25"/>
  <cols>
    <col min="1" max="1" width="5" style="62" customWidth="1"/>
    <col min="2" max="2" width="35.140625" style="62" customWidth="1"/>
    <col min="3" max="3" width="2.7109375" style="64" customWidth="1"/>
    <col min="4" max="4" width="9.42578125" style="64" customWidth="1"/>
    <col min="5" max="5" width="8.5703125" style="64" customWidth="1"/>
    <col min="6" max="6" width="9.140625" style="64"/>
    <col min="7" max="7" width="7.140625" style="64" customWidth="1"/>
    <col min="8" max="8" width="11.7109375" style="62" customWidth="1"/>
    <col min="9" max="9" width="8.140625" style="62" customWidth="1"/>
    <col min="10" max="10" width="10.140625" style="62" customWidth="1"/>
    <col min="11" max="11" width="6.85546875" style="62" customWidth="1"/>
    <col min="12" max="12" width="9.140625" style="62"/>
    <col min="13" max="13" width="6" style="62" customWidth="1"/>
    <col min="14" max="22" width="9.140625" style="62"/>
    <col min="23" max="23" width="43.85546875" style="62" customWidth="1"/>
    <col min="24" max="26" width="9.140625" style="62"/>
    <col min="27" max="27" width="14.140625" style="62" customWidth="1"/>
    <col min="28" max="28" width="18.85546875" style="63" customWidth="1"/>
    <col min="29" max="29" width="17.42578125" style="62" customWidth="1"/>
    <col min="30" max="31" width="10.7109375" style="62" customWidth="1"/>
    <col min="32" max="32" width="12.7109375" style="62" customWidth="1"/>
    <col min="33" max="33" width="14.7109375" style="62" customWidth="1"/>
    <col min="34" max="34" width="19.28515625" style="62" customWidth="1"/>
    <col min="35" max="35" width="18.140625" style="62" customWidth="1"/>
    <col min="36" max="38" width="10.7109375" style="62" customWidth="1"/>
    <col min="39" max="16384" width="9.140625" style="62"/>
  </cols>
  <sheetData>
    <row r="1" spans="2:29">
      <c r="B1" s="245" t="s">
        <v>383</v>
      </c>
      <c r="C1" s="63" t="s">
        <v>425</v>
      </c>
      <c r="E1" s="65"/>
      <c r="H1" s="64"/>
      <c r="I1" s="64"/>
      <c r="J1" s="64"/>
      <c r="K1" s="64"/>
      <c r="L1" s="64"/>
      <c r="M1" s="64"/>
      <c r="N1" s="64"/>
      <c r="O1" s="64"/>
    </row>
    <row r="2" spans="2:29">
      <c r="B2" s="245" t="s">
        <v>219</v>
      </c>
      <c r="E2" s="65"/>
      <c r="H2" s="64"/>
      <c r="I2" s="64"/>
      <c r="J2" s="64"/>
      <c r="K2" s="64"/>
      <c r="L2" s="64"/>
      <c r="M2" s="64"/>
      <c r="N2" s="64"/>
      <c r="O2" s="64"/>
    </row>
    <row r="3" spans="2:29">
      <c r="C3" s="63"/>
      <c r="D3" s="72" t="s">
        <v>389</v>
      </c>
      <c r="E3" s="65"/>
      <c r="F3" s="63"/>
      <c r="G3" s="246" t="s">
        <v>426</v>
      </c>
      <c r="H3" s="454">
        <f>Input!G61</f>
        <v>44903</v>
      </c>
      <c r="I3" s="246" t="s">
        <v>396</v>
      </c>
      <c r="J3" s="453">
        <f>Input!G62</f>
        <v>1</v>
      </c>
      <c r="K3" s="247" t="s">
        <v>257</v>
      </c>
      <c r="L3" s="452">
        <f>Calcs!X16</f>
        <v>212</v>
      </c>
      <c r="M3" s="247" t="s">
        <v>258</v>
      </c>
      <c r="N3" s="249">
        <f>((H3*J3)+L3)</f>
        <v>45115</v>
      </c>
      <c r="O3" s="246" t="s">
        <v>390</v>
      </c>
    </row>
    <row r="4" spans="2:29">
      <c r="C4" s="13"/>
      <c r="D4" s="72" t="s">
        <v>389</v>
      </c>
      <c r="E4" s="66"/>
      <c r="F4" s="16"/>
      <c r="G4" s="63" t="s">
        <v>426</v>
      </c>
      <c r="H4" s="67" t="str">
        <f>TEXT(H3, "#,##0")</f>
        <v>44,903</v>
      </c>
      <c r="I4" s="63" t="s">
        <v>396</v>
      </c>
      <c r="J4" s="67" t="str">
        <f>TEXT(J3, "0.00")</f>
        <v>1.00</v>
      </c>
      <c r="K4" s="64" t="s">
        <v>257</v>
      </c>
      <c r="L4" s="67" t="str">
        <f>TEXT(L3, "#,##0")</f>
        <v>212</v>
      </c>
      <c r="M4" s="64" t="s">
        <v>258</v>
      </c>
      <c r="N4" s="67" t="str">
        <f>TEXT(N3, "#,##0")</f>
        <v>45,115</v>
      </c>
      <c r="O4" s="63" t="s">
        <v>390</v>
      </c>
      <c r="S4" s="62" t="str">
        <f>CONCATENATE(D4,G4,H4,I4,J4,K4,L4,M4,N4,O4)</f>
        <v>Available Fault Current at Starting Point  (( 44,903 AFC x 1.00 UA ) + 212 MC ) = 45,115 AFC</v>
      </c>
    </row>
    <row r="5" spans="2:29">
      <c r="C5" s="16"/>
      <c r="D5" s="67"/>
      <c r="E5" s="68"/>
      <c r="F5" s="69"/>
      <c r="G5" s="16"/>
      <c r="H5" s="67"/>
      <c r="I5" s="67"/>
      <c r="J5" s="70"/>
      <c r="K5" s="71"/>
      <c r="L5" s="67"/>
      <c r="M5" s="72"/>
      <c r="N5" s="72"/>
      <c r="O5" s="13"/>
      <c r="P5" s="62" t="str">
        <f>CONCATENATE(N4,O4)</f>
        <v>45,115 AFC</v>
      </c>
    </row>
    <row r="6" spans="2:29">
      <c r="C6" s="16"/>
      <c r="D6" s="67"/>
      <c r="E6" s="68"/>
      <c r="F6" s="67"/>
      <c r="G6" s="16"/>
      <c r="H6" s="67"/>
      <c r="I6" s="67"/>
      <c r="J6" s="70"/>
      <c r="K6" s="71"/>
      <c r="L6" s="67"/>
      <c r="M6" s="72"/>
      <c r="N6" s="72"/>
      <c r="O6" s="13"/>
    </row>
    <row r="7" spans="2:29">
      <c r="C7" s="16"/>
      <c r="D7" s="67"/>
      <c r="E7" s="68"/>
      <c r="F7" s="67"/>
      <c r="G7" s="16"/>
      <c r="H7" s="67"/>
      <c r="I7" s="67"/>
      <c r="J7" s="67"/>
      <c r="K7" s="71"/>
      <c r="L7" s="67"/>
      <c r="M7" s="72"/>
      <c r="N7" s="98">
        <f>ROUND(((H3*J3)+L3)/1000,1)</f>
        <v>45.1</v>
      </c>
      <c r="O7" s="64" t="s">
        <v>488</v>
      </c>
      <c r="R7" s="246" t="str">
        <f>CONCATENATE(N7,O7)</f>
        <v xml:space="preserve">45.1 K </v>
      </c>
    </row>
    <row r="8" spans="2:29">
      <c r="C8" s="13"/>
      <c r="D8" s="16"/>
      <c r="E8" s="66"/>
      <c r="F8" s="16"/>
      <c r="G8" s="16"/>
      <c r="H8" s="16"/>
      <c r="I8" s="16"/>
      <c r="J8" s="16"/>
      <c r="K8" s="16"/>
      <c r="L8" s="67"/>
      <c r="M8" s="16"/>
      <c r="N8" s="16"/>
      <c r="O8" s="16"/>
    </row>
    <row r="9" spans="2:29">
      <c r="C9" s="16"/>
      <c r="D9" s="67"/>
      <c r="E9" s="16"/>
      <c r="F9" s="28"/>
      <c r="G9" s="73"/>
      <c r="H9" s="28"/>
      <c r="I9" s="74"/>
      <c r="J9" s="75"/>
      <c r="K9" s="76"/>
      <c r="L9" s="16"/>
      <c r="M9" s="16"/>
      <c r="N9" s="16"/>
      <c r="O9" s="13"/>
    </row>
    <row r="10" spans="2:29">
      <c r="C10" s="16"/>
      <c r="D10" s="67"/>
      <c r="E10" s="16"/>
      <c r="F10" s="67"/>
      <c r="G10" s="73"/>
      <c r="H10" s="67"/>
      <c r="I10" s="74"/>
      <c r="J10" s="67"/>
      <c r="K10" s="16"/>
      <c r="L10" s="16"/>
      <c r="M10" s="16"/>
      <c r="N10" s="16"/>
      <c r="O10" s="13"/>
      <c r="AB10" s="63" t="s">
        <v>169</v>
      </c>
      <c r="AC10" s="270">
        <f>IF(Input!$G$54=AB10,1,0)</f>
        <v>0</v>
      </c>
    </row>
    <row r="11" spans="2:29">
      <c r="C11" s="16"/>
      <c r="D11" s="67"/>
      <c r="E11" s="16"/>
      <c r="F11" s="67"/>
      <c r="G11" s="73"/>
      <c r="H11" s="67"/>
      <c r="I11" s="74"/>
      <c r="J11" s="67"/>
      <c r="K11" s="16"/>
      <c r="L11" s="16"/>
      <c r="M11" s="16"/>
      <c r="N11" s="16"/>
      <c r="O11" s="13"/>
      <c r="AB11" s="63" t="s">
        <v>170</v>
      </c>
      <c r="AC11" s="270">
        <f>IF(Input!$G$54=AB11,1,0)</f>
        <v>0</v>
      </c>
    </row>
    <row r="12" spans="2:29">
      <c r="C12" s="13"/>
      <c r="D12" s="16"/>
      <c r="E12" s="66"/>
      <c r="F12" s="16"/>
      <c r="G12" s="16"/>
      <c r="H12" s="16"/>
      <c r="I12" s="16"/>
      <c r="J12" s="16"/>
      <c r="K12" s="16"/>
      <c r="L12" s="16"/>
      <c r="M12" s="16"/>
      <c r="N12" s="16"/>
      <c r="O12" s="16"/>
      <c r="AB12" s="63" t="s">
        <v>171</v>
      </c>
      <c r="AC12" s="270">
        <f>IF(Input!$G$54=AB12,1,0)</f>
        <v>1</v>
      </c>
    </row>
    <row r="13" spans="2:29">
      <c r="C13" s="16"/>
      <c r="D13" s="69"/>
      <c r="E13" s="77"/>
      <c r="F13" s="78"/>
      <c r="G13" s="16"/>
      <c r="H13" s="28"/>
      <c r="I13" s="16"/>
      <c r="J13" s="69"/>
      <c r="K13" s="79"/>
      <c r="L13" s="69"/>
      <c r="M13" s="80"/>
      <c r="N13" s="80"/>
      <c r="O13" s="13"/>
      <c r="AB13" s="63" t="s">
        <v>172</v>
      </c>
      <c r="AC13" s="270">
        <f>IF(Input!$G$54=AB13,1,0)</f>
        <v>0</v>
      </c>
    </row>
    <row r="14" spans="2:29">
      <c r="C14" s="16"/>
      <c r="D14" s="67"/>
      <c r="E14" s="77"/>
      <c r="F14" s="67"/>
      <c r="G14" s="16"/>
      <c r="H14" s="67"/>
      <c r="I14" s="16"/>
      <c r="J14" s="67"/>
      <c r="K14" s="79"/>
      <c r="L14" s="67"/>
      <c r="M14" s="80"/>
      <c r="N14" s="80"/>
      <c r="O14" s="13"/>
      <c r="AB14" s="63" t="s">
        <v>158</v>
      </c>
      <c r="AC14" s="270">
        <f>IF(Input!$G$54=AB14,2,0)</f>
        <v>0</v>
      </c>
    </row>
    <row r="15" spans="2:29">
      <c r="C15" s="63"/>
      <c r="D15" s="16"/>
      <c r="E15" s="66"/>
      <c r="F15" s="16"/>
      <c r="G15" s="16"/>
      <c r="H15" s="16"/>
      <c r="I15" s="16"/>
      <c r="J15" s="67"/>
      <c r="K15" s="79"/>
      <c r="L15" s="67"/>
      <c r="M15" s="80"/>
      <c r="N15" s="80"/>
      <c r="O15" s="13"/>
      <c r="AB15" s="63" t="s">
        <v>173</v>
      </c>
      <c r="AC15" s="270">
        <f>IF(Input!$G$54=AB15,1,0)</f>
        <v>0</v>
      </c>
    </row>
    <row r="16" spans="2:29">
      <c r="C16" s="63"/>
      <c r="D16" s="16"/>
      <c r="E16" s="66"/>
      <c r="F16" s="16"/>
      <c r="G16" s="16"/>
      <c r="H16" s="16"/>
      <c r="I16" s="16"/>
      <c r="J16" s="67"/>
      <c r="K16" s="79"/>
      <c r="L16" s="67"/>
      <c r="M16" s="80"/>
      <c r="N16" s="80"/>
      <c r="O16" s="13"/>
      <c r="AB16" s="63" t="s">
        <v>174</v>
      </c>
      <c r="AC16" s="270">
        <f>IF(Input!$G$54=AB16,1,0)</f>
        <v>0</v>
      </c>
    </row>
    <row r="17" spans="2:37">
      <c r="B17" s="62" t="str">
        <f>Input!G11</f>
        <v>3Y</v>
      </c>
      <c r="C17" s="63"/>
      <c r="D17" s="16"/>
      <c r="E17" s="66"/>
      <c r="F17" s="16"/>
      <c r="G17" s="16"/>
      <c r="H17" s="16"/>
      <c r="I17" s="16"/>
      <c r="J17" s="67"/>
      <c r="K17" s="79"/>
      <c r="L17" s="67"/>
      <c r="M17" s="80"/>
      <c r="N17" s="80"/>
      <c r="O17" s="13"/>
      <c r="AB17" s="63" t="s">
        <v>175</v>
      </c>
      <c r="AC17" s="270">
        <f>IF(Input!$G$54=AB17,1,0)</f>
        <v>0</v>
      </c>
    </row>
    <row r="18" spans="2:37">
      <c r="C18" s="63"/>
      <c r="D18" s="16"/>
      <c r="E18" s="66"/>
      <c r="F18" s="16"/>
      <c r="G18" s="16"/>
      <c r="H18" s="16"/>
      <c r="I18" s="16"/>
      <c r="J18" s="67"/>
      <c r="K18" s="79"/>
      <c r="L18" s="67"/>
      <c r="M18" s="80"/>
      <c r="N18" s="80"/>
      <c r="O18" s="13"/>
    </row>
    <row r="19" spans="2:37">
      <c r="C19" s="13" t="s">
        <v>262</v>
      </c>
      <c r="D19" s="63"/>
      <c r="E19" s="63"/>
      <c r="AB19" s="63" t="s">
        <v>379</v>
      </c>
      <c r="AC19" s="62">
        <f>SUM(AC10:AC17)</f>
        <v>1</v>
      </c>
    </row>
    <row r="20" spans="2:37">
      <c r="C20" s="13" t="s">
        <v>108</v>
      </c>
      <c r="D20" s="16"/>
      <c r="E20" s="16"/>
      <c r="F20" s="16"/>
      <c r="G20" s="16"/>
      <c r="H20" s="2"/>
      <c r="I20" s="2"/>
      <c r="J20" s="2"/>
      <c r="K20" s="2"/>
      <c r="L20" s="2" t="str">
        <f>Input!G44</f>
        <v>CONDUIT</v>
      </c>
      <c r="M20" s="2"/>
      <c r="P20" s="64"/>
      <c r="Q20" s="64"/>
      <c r="AB20" s="63" t="s">
        <v>380</v>
      </c>
      <c r="AC20" s="270">
        <f>IF(Input!G49="CU",0,IF(Input!G49="AL",2,"ERROR"))</f>
        <v>0</v>
      </c>
    </row>
    <row r="21" spans="2:37">
      <c r="B21" s="62" t="s">
        <v>263</v>
      </c>
      <c r="C21" s="250" t="s">
        <v>206</v>
      </c>
      <c r="D21" s="251">
        <f>IF(B17&lt;&gt;1,1.732,2)</f>
        <v>1.732</v>
      </c>
      <c r="E21" s="252" t="s">
        <v>248</v>
      </c>
      <c r="F21" s="455">
        <f>Input!G45</f>
        <v>30</v>
      </c>
      <c r="G21" s="254" t="s">
        <v>264</v>
      </c>
      <c r="H21" s="255">
        <f>N3</f>
        <v>45115</v>
      </c>
      <c r="I21" s="253" t="s">
        <v>427</v>
      </c>
      <c r="J21" s="255">
        <f>AA74</f>
        <v>22185</v>
      </c>
      <c r="K21" s="256" t="s">
        <v>265</v>
      </c>
      <c r="L21" s="455">
        <f>IF(L20="BUSWAY",1,Input!G55)</f>
        <v>1</v>
      </c>
      <c r="M21" s="257" t="s">
        <v>266</v>
      </c>
      <c r="N21" s="452">
        <f>Input!G9</f>
        <v>480</v>
      </c>
      <c r="O21" s="258" t="s">
        <v>267</v>
      </c>
      <c r="P21" s="259">
        <f>ROUND((D21*F21*H21)/(J21*L21*N21),3)</f>
        <v>0.22</v>
      </c>
      <c r="Q21" s="259"/>
      <c r="R21" s="260" t="s">
        <v>268</v>
      </c>
      <c r="S21" s="87" t="s">
        <v>269</v>
      </c>
      <c r="T21" s="87"/>
      <c r="U21" s="87"/>
      <c r="V21" s="87"/>
    </row>
    <row r="22" spans="2:37">
      <c r="B22" s="62" t="s">
        <v>263</v>
      </c>
      <c r="C22" s="16" t="s">
        <v>206</v>
      </c>
      <c r="D22" s="67" t="str">
        <f>TEXT(D21, "general")</f>
        <v>1.732</v>
      </c>
      <c r="E22" s="81" t="s">
        <v>248</v>
      </c>
      <c r="F22" s="67" t="str">
        <f>TEXT(F21, "0")</f>
        <v>30</v>
      </c>
      <c r="G22" s="82" t="s">
        <v>264</v>
      </c>
      <c r="H22" s="67" t="str">
        <f>TEXT(H21, "#,##0")</f>
        <v>45,115</v>
      </c>
      <c r="I22" s="88" t="str">
        <f>I21</f>
        <v xml:space="preserve"> AFC ) ÷ ( </v>
      </c>
      <c r="J22" s="67" t="str">
        <f>TEXT(J21, "#,##0")</f>
        <v>22,185</v>
      </c>
      <c r="K22" s="83" t="s">
        <v>265</v>
      </c>
      <c r="L22" s="67" t="str">
        <f>TEXT(L21, "0")</f>
        <v>1</v>
      </c>
      <c r="M22" s="84" t="s">
        <v>266</v>
      </c>
      <c r="N22" s="67" t="str">
        <f>TEXT(N21, "0")</f>
        <v>480</v>
      </c>
      <c r="O22" s="85" t="str">
        <f>O21</f>
        <v xml:space="preserve"> SV ) = </v>
      </c>
      <c r="P22" s="67" t="str">
        <f>TEXT(P21, "0.000")</f>
        <v>0.220</v>
      </c>
      <c r="Q22" s="67"/>
      <c r="R22" s="87" t="s">
        <v>268</v>
      </c>
      <c r="S22" s="87" t="str">
        <f>CONCATENATE(B22,C22,D22,E22,F22,G22,H22,I22,J22,K22,L22,M22,N22,O22,P22,R22)</f>
        <v>Conductor Factor CF - Formula ( 1.732 x 30 L x 45,115 AFC ) ÷ ( 22,185 C x 1 N x 480 SV ) = 0.220 CF</v>
      </c>
      <c r="T22" s="87"/>
      <c r="U22" s="87"/>
      <c r="AB22" s="63" t="s">
        <v>110</v>
      </c>
      <c r="AC22" s="62">
        <f>SUM(AC19:AC20)</f>
        <v>1</v>
      </c>
    </row>
    <row r="23" spans="2:37">
      <c r="C23" s="16"/>
      <c r="D23" s="81"/>
      <c r="E23" s="81"/>
      <c r="F23" s="82"/>
      <c r="G23" s="82"/>
      <c r="H23" s="88"/>
      <c r="I23" s="88"/>
      <c r="J23" s="83"/>
      <c r="K23" s="83"/>
      <c r="L23" s="84"/>
      <c r="M23" s="84"/>
      <c r="N23" s="85"/>
      <c r="O23" s="85"/>
      <c r="P23" s="87"/>
      <c r="Q23" s="87"/>
      <c r="R23" s="87"/>
      <c r="S23" s="87"/>
      <c r="T23" s="87"/>
      <c r="U23" s="87"/>
    </row>
    <row r="24" spans="2:37">
      <c r="C24" s="13" t="s">
        <v>270</v>
      </c>
      <c r="D24" s="16"/>
      <c r="E24" s="16"/>
      <c r="F24" s="16"/>
      <c r="G24" s="16"/>
      <c r="H24" s="2"/>
      <c r="I24" s="2"/>
      <c r="J24" s="16"/>
      <c r="K24" s="2"/>
      <c r="L24" s="2"/>
      <c r="M24" s="2"/>
    </row>
    <row r="25" spans="2:37">
      <c r="B25" s="62" t="s">
        <v>271</v>
      </c>
      <c r="C25" s="247" t="s">
        <v>272</v>
      </c>
      <c r="D25" s="248">
        <v>1</v>
      </c>
      <c r="E25" s="261" t="s">
        <v>240</v>
      </c>
      <c r="F25" s="248">
        <v>1</v>
      </c>
      <c r="G25" s="262" t="s">
        <v>273</v>
      </c>
      <c r="H25" s="259">
        <f>P21</f>
        <v>0.22</v>
      </c>
      <c r="I25" s="263" t="s">
        <v>274</v>
      </c>
      <c r="J25" s="259">
        <f>ROUND(D25/(F25+H25),3)</f>
        <v>0.82</v>
      </c>
      <c r="K25" s="264" t="s">
        <v>275</v>
      </c>
      <c r="L25" s="16"/>
      <c r="M25" s="16"/>
      <c r="S25" s="87" t="s">
        <v>269</v>
      </c>
    </row>
    <row r="26" spans="2:37">
      <c r="B26" s="62" t="s">
        <v>271</v>
      </c>
      <c r="C26" s="64" t="s">
        <v>272</v>
      </c>
      <c r="D26" s="67" t="str">
        <f>TEXT(D25, "0")</f>
        <v>1</v>
      </c>
      <c r="E26" s="88" t="s">
        <v>240</v>
      </c>
      <c r="F26" s="67" t="str">
        <f>TEXT(F25, "0")</f>
        <v>1</v>
      </c>
      <c r="G26" s="89" t="s">
        <v>273</v>
      </c>
      <c r="H26" s="67" t="str">
        <f>TEXT(H25, "0.000")</f>
        <v>0.220</v>
      </c>
      <c r="I26" s="90" t="s">
        <v>274</v>
      </c>
      <c r="J26" s="67" t="str">
        <f>TEXT(J25, "0.000")</f>
        <v>0.820</v>
      </c>
      <c r="K26" s="91" t="s">
        <v>275</v>
      </c>
      <c r="L26" s="16"/>
      <c r="M26" s="16"/>
      <c r="S26" s="87" t="str">
        <f>CONCATENATE(B26,C26,D26,E26,F26,G26,H26,I26,J26,K26)</f>
        <v xml:space="preserve">Conductor Multiplier CM - Formula  ( 1 ) ÷ ( 1 + 0.220 CF ) = 0.820 CM </v>
      </c>
    </row>
    <row r="27" spans="2:37">
      <c r="D27" s="92"/>
      <c r="E27" s="92"/>
      <c r="F27" s="89"/>
      <c r="G27" s="89"/>
      <c r="H27" s="90"/>
      <c r="I27" s="90"/>
      <c r="J27" s="91"/>
      <c r="K27" s="91"/>
      <c r="L27" s="16"/>
      <c r="M27" s="16"/>
      <c r="AB27" s="63">
        <f>AC22</f>
        <v>1</v>
      </c>
      <c r="AC27" s="93"/>
    </row>
    <row r="28" spans="2:37">
      <c r="C28" s="63" t="s">
        <v>276</v>
      </c>
      <c r="L28" s="28"/>
      <c r="M28" s="28"/>
    </row>
    <row r="29" spans="2:37">
      <c r="B29" s="62" t="s">
        <v>277</v>
      </c>
      <c r="C29" s="247" t="s">
        <v>206</v>
      </c>
      <c r="D29" s="249">
        <f>H21</f>
        <v>45115</v>
      </c>
      <c r="E29" s="265" t="s">
        <v>396</v>
      </c>
      <c r="F29" s="259">
        <f>J25</f>
        <v>0.82</v>
      </c>
      <c r="G29" s="266" t="s">
        <v>278</v>
      </c>
      <c r="H29" s="249">
        <f>ROUND((D29*F29),0)</f>
        <v>36994</v>
      </c>
      <c r="I29" s="267" t="s">
        <v>279</v>
      </c>
      <c r="J29" s="13"/>
      <c r="K29" s="13"/>
      <c r="S29" s="87" t="s">
        <v>269</v>
      </c>
      <c r="AB29" s="63">
        <f>IF($AB$27=1,AD29,IF($AB$27=2,AE29,IF($AB$27=3,AF29,IF($AB$27=4,AG29,"ERROR"))))</f>
        <v>1</v>
      </c>
      <c r="AD29" s="62">
        <v>1</v>
      </c>
      <c r="AE29" s="62">
        <v>2</v>
      </c>
      <c r="AF29" s="62">
        <v>3</v>
      </c>
      <c r="AG29" s="62">
        <v>4</v>
      </c>
    </row>
    <row r="30" spans="2:37">
      <c r="B30" s="62" t="s">
        <v>277</v>
      </c>
      <c r="C30" s="64" t="s">
        <v>206</v>
      </c>
      <c r="D30" s="67" t="str">
        <f>TEXT(D29, "#,##0")</f>
        <v>45,115</v>
      </c>
      <c r="E30" s="95" t="str">
        <f>E29</f>
        <v xml:space="preserve"> AFC x </v>
      </c>
      <c r="F30" s="67" t="str">
        <f>TEXT(F29, "0.000")</f>
        <v>0.820</v>
      </c>
      <c r="G30" s="96" t="s">
        <v>278</v>
      </c>
      <c r="H30" s="67" t="str">
        <f>TEXT(H29, "#,##0")</f>
        <v>36,994</v>
      </c>
      <c r="I30" s="97" t="s">
        <v>279</v>
      </c>
      <c r="J30" s="13"/>
      <c r="K30" s="13"/>
      <c r="L30" s="62" t="str">
        <f>CONCATENATE(H30,I30)</f>
        <v>36,994 CLC</v>
      </c>
      <c r="S30" s="87" t="str">
        <f>CONCATENATE(B30,C30,D30,E30,F30,G30,H30,I30)</f>
        <v>Conductor Let-Through Current CLC - Formula ( 45,115 AFC x 0.820 CM ) = 36,994 CLC</v>
      </c>
      <c r="AB30" s="63" t="str">
        <f>IF(AB$27=1,AD30,IF(AB$27=2,AE30,IF(AB$27=3,AF30,IF(AB$27=4,AG30,IF(AB$27=7,AH30,IF(AB$27=8,AI30,IF(AB$27=9,AJ30,IF(AB$27=10,AK30,0))))))))</f>
        <v>Steel Conduit</v>
      </c>
      <c r="AC30" s="62" t="s">
        <v>280</v>
      </c>
      <c r="AD30" s="93" t="s">
        <v>281</v>
      </c>
      <c r="AE30" s="93" t="s">
        <v>282</v>
      </c>
      <c r="AF30" s="93" t="s">
        <v>281</v>
      </c>
      <c r="AG30" s="93" t="s">
        <v>282</v>
      </c>
      <c r="AH30" s="93"/>
      <c r="AI30" s="93"/>
      <c r="AJ30" s="93"/>
      <c r="AK30" s="93"/>
    </row>
    <row r="31" spans="2:37">
      <c r="C31" s="16"/>
      <c r="D31" s="67"/>
      <c r="E31" s="16"/>
      <c r="F31" s="13"/>
      <c r="G31" s="13"/>
      <c r="H31" s="63"/>
      <c r="I31" s="16"/>
      <c r="J31" s="64"/>
      <c r="K31" s="64"/>
      <c r="L31" s="16"/>
      <c r="M31" s="16"/>
      <c r="AB31" s="63" t="str">
        <f>IF(AB$27=1,AD31,IF(AB$27=2,AE31,IF(AB$27=3,AF31,IF(AB$27=4,AG31,IF(AB$27=7,AH31,IF(AB$27=8,AI31,IF(AB$27=9,AJ31,IF(AB$27=10,AK31,0))))))))</f>
        <v>3 or 4 Single</v>
      </c>
      <c r="AD31" s="62" t="s">
        <v>283</v>
      </c>
      <c r="AE31" s="62" t="s">
        <v>283</v>
      </c>
      <c r="AF31" s="62" t="s">
        <v>283</v>
      </c>
      <c r="AG31" s="62" t="s">
        <v>283</v>
      </c>
    </row>
    <row r="32" spans="2:37">
      <c r="C32" s="16"/>
      <c r="D32" s="28"/>
      <c r="E32" s="98" t="str">
        <f>CONCATENATE(B30,C30,D30,E30,F30,G30,H30,I30)</f>
        <v>Conductor Let-Through Current CLC - Formula ( 45,115 AFC x 0.820 CM ) = 36,994 CLC</v>
      </c>
      <c r="F32" s="75"/>
      <c r="G32" s="75"/>
      <c r="H32" s="69"/>
      <c r="I32" s="69"/>
      <c r="J32" s="64"/>
      <c r="K32" s="64"/>
      <c r="L32" s="16"/>
      <c r="M32" s="16"/>
      <c r="X32" s="62" t="s">
        <v>30</v>
      </c>
      <c r="Y32" s="456" t="str">
        <f>Input!G51</f>
        <v>#500</v>
      </c>
      <c r="Z32" s="62">
        <f>IF(ISNA(MATCH(Y32,AC$33:AC$53,0)=TRUE),0,MATCH(Y32,AC$33:AC$53,0))</f>
        <v>18</v>
      </c>
      <c r="AB32" s="63" t="str">
        <f>IF(AB$27=1,AD32,IF(AB$27=2,AE32,IF(AB$27=3,AF32,IF(AB$27=4,AG32,IF(AB$27=7,AH32,IF(AB$27=8,AI32,IF(AB$27=9,AJ32,IF(AB$27=10,AK32,0))))))))</f>
        <v>Cables CU</v>
      </c>
      <c r="AD32" s="62" t="s">
        <v>284</v>
      </c>
      <c r="AE32" s="62" t="s">
        <v>284</v>
      </c>
      <c r="AF32" s="62" t="s">
        <v>285</v>
      </c>
      <c r="AG32" s="62" t="s">
        <v>285</v>
      </c>
    </row>
    <row r="33" spans="1:33">
      <c r="A33" s="93"/>
      <c r="C33" s="16"/>
      <c r="D33" s="28"/>
      <c r="E33" s="28"/>
      <c r="F33" s="75"/>
      <c r="G33" s="75"/>
      <c r="H33" s="2"/>
      <c r="I33" s="2"/>
      <c r="J33" s="64"/>
      <c r="K33" s="64"/>
      <c r="L33" s="64"/>
      <c r="M33" s="64"/>
      <c r="Y33" s="93"/>
      <c r="AA33" s="62">
        <v>1</v>
      </c>
      <c r="AB33" s="63">
        <f t="shared" ref="AB33:AB53" si="0">IF($AB$27=1,AD33,IF($AB$27=2,AE33,IF($AB$27=3,AF33,IF($AB$27=4,AG33,"ERROR"))))</f>
        <v>389</v>
      </c>
      <c r="AC33" s="62" t="s">
        <v>286</v>
      </c>
      <c r="AD33" s="62">
        <v>389</v>
      </c>
      <c r="AE33" s="62">
        <v>389</v>
      </c>
      <c r="AF33" s="62">
        <v>237</v>
      </c>
      <c r="AG33" s="62">
        <v>237</v>
      </c>
    </row>
    <row r="34" spans="1:33">
      <c r="C34" s="13"/>
      <c r="E34" s="65"/>
      <c r="H34" s="64">
        <f>ROUND(ROUND((D29*F29),0)/1000,1)</f>
        <v>37</v>
      </c>
      <c r="I34" s="64" t="s">
        <v>488</v>
      </c>
      <c r="J34" s="64"/>
      <c r="K34" s="64"/>
      <c r="L34" s="245" t="str">
        <f>CONCATENATE(H34,I34)</f>
        <v xml:space="preserve">37 K </v>
      </c>
      <c r="M34" s="64"/>
      <c r="N34" s="64"/>
      <c r="O34" s="64"/>
      <c r="P34" s="64"/>
      <c r="Q34" s="64"/>
      <c r="R34" s="65"/>
      <c r="S34" s="65"/>
      <c r="T34" s="65"/>
      <c r="U34" s="65"/>
      <c r="V34" s="65"/>
      <c r="Y34" s="93"/>
      <c r="AA34" s="62">
        <v>2</v>
      </c>
      <c r="AB34" s="63">
        <f t="shared" si="0"/>
        <v>617</v>
      </c>
      <c r="AC34" s="62" t="s">
        <v>287</v>
      </c>
      <c r="AD34" s="62">
        <v>617</v>
      </c>
      <c r="AE34" s="62">
        <v>617</v>
      </c>
      <c r="AF34" s="62">
        <v>376</v>
      </c>
      <c r="AG34" s="62">
        <v>376</v>
      </c>
    </row>
    <row r="35" spans="1:33">
      <c r="C35" s="65"/>
      <c r="D35" s="65"/>
      <c r="E35" s="65"/>
      <c r="F35" s="65"/>
      <c r="G35" s="65"/>
      <c r="H35" s="65"/>
      <c r="I35" s="65"/>
      <c r="J35" s="13"/>
      <c r="K35" s="13"/>
      <c r="L35" s="64"/>
      <c r="M35" s="64"/>
      <c r="N35" s="64"/>
      <c r="O35" s="64"/>
      <c r="P35" s="64"/>
      <c r="Q35" s="64"/>
      <c r="R35" s="65"/>
      <c r="S35" s="65"/>
      <c r="T35" s="65"/>
      <c r="U35" s="65"/>
      <c r="V35" s="65"/>
      <c r="Y35" s="93"/>
      <c r="AA35" s="62">
        <v>3</v>
      </c>
      <c r="AB35" s="63">
        <f t="shared" si="0"/>
        <v>981</v>
      </c>
      <c r="AC35" s="62" t="s">
        <v>202</v>
      </c>
      <c r="AD35" s="62">
        <v>981</v>
      </c>
      <c r="AE35" s="62">
        <v>982</v>
      </c>
      <c r="AF35" s="62">
        <v>599</v>
      </c>
      <c r="AG35" s="62">
        <v>599</v>
      </c>
    </row>
    <row r="36" spans="1:33">
      <c r="C36" s="65"/>
      <c r="D36" s="65"/>
      <c r="E36" s="65"/>
      <c r="F36" s="65"/>
      <c r="G36" s="65"/>
      <c r="H36" s="65"/>
      <c r="I36" s="65"/>
      <c r="J36" s="64"/>
      <c r="K36" s="64"/>
      <c r="L36" s="64"/>
      <c r="M36" s="64"/>
      <c r="N36" s="64"/>
      <c r="O36" s="64"/>
      <c r="P36" s="65"/>
      <c r="Q36" s="65"/>
      <c r="R36" s="65"/>
      <c r="S36" s="65"/>
      <c r="T36" s="65"/>
      <c r="U36" s="65"/>
      <c r="V36" s="65"/>
      <c r="Y36" s="93"/>
      <c r="AA36" s="62">
        <v>4</v>
      </c>
      <c r="AB36" s="63">
        <f t="shared" si="0"/>
        <v>1557</v>
      </c>
      <c r="AC36" s="62" t="s">
        <v>203</v>
      </c>
      <c r="AD36" s="62">
        <v>1557</v>
      </c>
      <c r="AE36" s="62">
        <v>1559</v>
      </c>
      <c r="AF36" s="62">
        <v>951</v>
      </c>
      <c r="AG36" s="62">
        <v>952</v>
      </c>
    </row>
    <row r="37" spans="1:33">
      <c r="A37" s="63" t="s">
        <v>13</v>
      </c>
      <c r="B37" s="63" t="s">
        <v>91</v>
      </c>
      <c r="D37" s="94"/>
      <c r="H37" s="64"/>
      <c r="I37" s="64"/>
      <c r="J37" s="99"/>
      <c r="K37" s="64"/>
      <c r="L37" s="94"/>
      <c r="M37" s="64"/>
      <c r="N37" s="94"/>
      <c r="O37" s="64"/>
      <c r="P37" s="86"/>
      <c r="Q37" s="86"/>
      <c r="R37" s="64"/>
      <c r="Y37" s="93"/>
      <c r="AA37" s="62">
        <v>5</v>
      </c>
      <c r="AB37" s="63">
        <f t="shared" si="0"/>
        <v>2425</v>
      </c>
      <c r="AC37" s="62" t="s">
        <v>182</v>
      </c>
      <c r="AD37" s="62">
        <v>2425</v>
      </c>
      <c r="AE37" s="62">
        <v>2430</v>
      </c>
      <c r="AF37" s="62">
        <v>1481</v>
      </c>
      <c r="AG37" s="62">
        <v>1482</v>
      </c>
    </row>
    <row r="38" spans="1:33">
      <c r="A38" s="63" t="s">
        <v>94</v>
      </c>
      <c r="B38" s="63" t="s">
        <v>95</v>
      </c>
      <c r="D38" s="67"/>
      <c r="F38" s="67"/>
      <c r="H38" s="67"/>
      <c r="I38" s="64"/>
      <c r="J38" s="67"/>
      <c r="K38" s="64"/>
      <c r="L38" s="67"/>
      <c r="M38" s="64"/>
      <c r="N38" s="67"/>
      <c r="O38" s="64"/>
      <c r="P38" s="67"/>
      <c r="Q38" s="67"/>
      <c r="R38" s="67"/>
      <c r="S38" s="64"/>
      <c r="Y38" s="93"/>
      <c r="AA38" s="62">
        <v>6</v>
      </c>
      <c r="AB38" s="63">
        <f t="shared" si="0"/>
        <v>3806</v>
      </c>
      <c r="AC38" s="62" t="s">
        <v>183</v>
      </c>
      <c r="AD38" s="62">
        <v>3806</v>
      </c>
      <c r="AE38" s="62">
        <v>3826</v>
      </c>
      <c r="AF38" s="62">
        <v>2346</v>
      </c>
      <c r="AG38" s="62">
        <v>2350</v>
      </c>
    </row>
    <row r="39" spans="1:33">
      <c r="A39" s="63" t="s">
        <v>92</v>
      </c>
      <c r="B39" s="63" t="s">
        <v>93</v>
      </c>
      <c r="C39" s="63"/>
      <c r="H39" s="64"/>
      <c r="I39" s="64"/>
      <c r="J39" s="64"/>
      <c r="K39" s="64"/>
      <c r="L39" s="65"/>
      <c r="M39" s="65"/>
      <c r="R39" s="64"/>
      <c r="Y39" s="93"/>
      <c r="AA39" s="62">
        <v>7</v>
      </c>
      <c r="AB39" s="63">
        <f t="shared" si="0"/>
        <v>4774</v>
      </c>
      <c r="AC39" s="62" t="s">
        <v>185</v>
      </c>
      <c r="AD39" s="62">
        <v>4774</v>
      </c>
      <c r="AE39" s="62">
        <v>4811</v>
      </c>
      <c r="AF39" s="62">
        <v>2952</v>
      </c>
      <c r="AG39" s="62">
        <v>2961</v>
      </c>
    </row>
    <row r="40" spans="1:33">
      <c r="A40" s="63" t="s">
        <v>89</v>
      </c>
      <c r="B40" s="63" t="s">
        <v>90</v>
      </c>
      <c r="D40" s="94"/>
      <c r="H40" s="86"/>
      <c r="I40" s="64"/>
      <c r="J40" s="100"/>
      <c r="K40" s="64"/>
      <c r="L40" s="101"/>
      <c r="M40" s="64"/>
      <c r="N40" s="94"/>
      <c r="O40" s="64"/>
      <c r="P40" s="64"/>
      <c r="Q40" s="64"/>
      <c r="R40" s="64"/>
      <c r="AA40" s="62">
        <v>8</v>
      </c>
      <c r="AB40" s="63">
        <f t="shared" si="0"/>
        <v>5907</v>
      </c>
      <c r="AC40" s="62" t="s">
        <v>184</v>
      </c>
      <c r="AD40" s="62">
        <v>5907</v>
      </c>
      <c r="AE40" s="62">
        <v>6044</v>
      </c>
      <c r="AF40" s="62">
        <v>3713</v>
      </c>
      <c r="AG40" s="62">
        <v>3730</v>
      </c>
    </row>
    <row r="41" spans="1:33">
      <c r="A41" s="63" t="s">
        <v>294</v>
      </c>
      <c r="B41" s="63" t="s">
        <v>295</v>
      </c>
      <c r="D41" s="67"/>
      <c r="F41" s="67"/>
      <c r="H41" s="67"/>
      <c r="I41" s="64"/>
      <c r="J41" s="67"/>
      <c r="K41" s="64"/>
      <c r="L41" s="67"/>
      <c r="M41" s="64"/>
      <c r="N41" s="67"/>
      <c r="O41" s="64"/>
      <c r="P41" s="67"/>
      <c r="Q41" s="67"/>
      <c r="R41" s="67"/>
      <c r="S41" s="64"/>
      <c r="Z41" s="62">
        <f>SUM(Z32:Z39)</f>
        <v>18</v>
      </c>
      <c r="AA41" s="62">
        <v>9</v>
      </c>
      <c r="AB41" s="63">
        <f t="shared" si="0"/>
        <v>7293</v>
      </c>
      <c r="AC41" s="62" t="s">
        <v>186</v>
      </c>
      <c r="AD41" s="62">
        <v>7293</v>
      </c>
      <c r="AE41" s="62">
        <v>7493</v>
      </c>
      <c r="AF41" s="62">
        <v>4645</v>
      </c>
      <c r="AG41" s="62">
        <v>4678</v>
      </c>
    </row>
    <row r="42" spans="1:33">
      <c r="A42" s="63" t="s">
        <v>100</v>
      </c>
      <c r="B42" s="63" t="s">
        <v>101</v>
      </c>
      <c r="C42" s="63"/>
      <c r="D42" s="65"/>
      <c r="E42" s="65"/>
      <c r="F42" s="65"/>
      <c r="G42" s="65"/>
      <c r="H42" s="65"/>
      <c r="I42" s="65"/>
      <c r="J42" s="64"/>
      <c r="K42" s="64"/>
      <c r="L42" s="65"/>
      <c r="M42" s="65"/>
      <c r="X42" s="93"/>
      <c r="AA42" s="62">
        <v>10</v>
      </c>
      <c r="AB42" s="63">
        <f t="shared" si="0"/>
        <v>8925</v>
      </c>
      <c r="AC42" s="62" t="s">
        <v>187</v>
      </c>
      <c r="AD42" s="62">
        <v>8925</v>
      </c>
      <c r="AE42" s="62">
        <v>9317</v>
      </c>
      <c r="AF42" s="62">
        <v>5777</v>
      </c>
      <c r="AG42" s="62">
        <v>5838</v>
      </c>
    </row>
    <row r="43" spans="1:33">
      <c r="A43" s="63" t="s">
        <v>57</v>
      </c>
      <c r="B43" s="63" t="s">
        <v>97</v>
      </c>
      <c r="D43" s="94"/>
      <c r="H43" s="100"/>
      <c r="I43" s="64"/>
      <c r="J43" s="94"/>
      <c r="K43" s="64"/>
      <c r="L43" s="99"/>
      <c r="M43" s="64"/>
      <c r="N43" s="94"/>
      <c r="O43" s="94"/>
      <c r="P43" s="94"/>
      <c r="Q43" s="64"/>
      <c r="W43" s="65"/>
      <c r="X43" s="65"/>
      <c r="Y43" s="65"/>
      <c r="AA43" s="62">
        <v>11</v>
      </c>
      <c r="AB43" s="63">
        <f t="shared" si="0"/>
        <v>10755</v>
      </c>
      <c r="AC43" s="62" t="s">
        <v>188</v>
      </c>
      <c r="AD43" s="62">
        <v>10755</v>
      </c>
      <c r="AE43" s="62">
        <v>11424</v>
      </c>
      <c r="AF43" s="62">
        <v>7187</v>
      </c>
      <c r="AG43" s="62">
        <v>7301</v>
      </c>
    </row>
    <row r="44" spans="1:33">
      <c r="A44" s="62" t="s">
        <v>105</v>
      </c>
      <c r="B44" s="62" t="s">
        <v>105</v>
      </c>
      <c r="D44" s="67"/>
      <c r="F44" s="67"/>
      <c r="H44" s="67"/>
      <c r="I44" s="64"/>
      <c r="J44" s="67"/>
      <c r="K44" s="64"/>
      <c r="L44" s="67"/>
      <c r="M44" s="64"/>
      <c r="N44" s="67"/>
      <c r="O44" s="67"/>
      <c r="P44" s="67"/>
      <c r="Q44" s="64"/>
      <c r="S44" s="64"/>
      <c r="W44" s="65"/>
      <c r="X44" s="65"/>
      <c r="Y44" s="65"/>
      <c r="AA44" s="62">
        <v>12</v>
      </c>
      <c r="AB44" s="63">
        <f t="shared" si="0"/>
        <v>12844</v>
      </c>
      <c r="AC44" s="62" t="s">
        <v>190</v>
      </c>
      <c r="AD44" s="62">
        <v>12844</v>
      </c>
      <c r="AE44" s="62">
        <v>13923</v>
      </c>
      <c r="AF44" s="62">
        <v>8826</v>
      </c>
      <c r="AG44" s="62">
        <v>9110</v>
      </c>
    </row>
    <row r="45" spans="1:33">
      <c r="A45" s="62" t="s">
        <v>105</v>
      </c>
      <c r="B45" s="62" t="s">
        <v>105</v>
      </c>
      <c r="J45" s="65"/>
      <c r="K45" s="65"/>
      <c r="L45" s="67"/>
      <c r="M45" s="64"/>
      <c r="R45" s="64"/>
      <c r="W45" s="65"/>
      <c r="X45" s="65"/>
      <c r="Y45" s="65"/>
      <c r="AA45" s="62">
        <v>13</v>
      </c>
      <c r="AB45" s="63">
        <f t="shared" si="0"/>
        <v>15082</v>
      </c>
      <c r="AC45" s="62" t="s">
        <v>191</v>
      </c>
      <c r="AD45" s="62">
        <v>15082</v>
      </c>
      <c r="AE45" s="62">
        <v>16673</v>
      </c>
      <c r="AF45" s="62">
        <v>10741</v>
      </c>
      <c r="AG45" s="62">
        <v>11174</v>
      </c>
    </row>
    <row r="46" spans="1:33">
      <c r="A46" s="62" t="s">
        <v>105</v>
      </c>
      <c r="B46" s="62" t="s">
        <v>105</v>
      </c>
      <c r="L46" s="65"/>
      <c r="M46" s="65"/>
      <c r="W46" s="65"/>
      <c r="X46" s="65"/>
      <c r="Y46" s="65"/>
      <c r="AA46" s="62">
        <v>14</v>
      </c>
      <c r="AB46" s="63">
        <f t="shared" si="0"/>
        <v>16483</v>
      </c>
      <c r="AC46" s="62" t="s">
        <v>192</v>
      </c>
      <c r="AD46" s="62">
        <v>16483</v>
      </c>
      <c r="AE46" s="62">
        <v>18594</v>
      </c>
      <c r="AF46" s="62">
        <v>12122</v>
      </c>
      <c r="AG46" s="62">
        <v>12862</v>
      </c>
    </row>
    <row r="47" spans="1:33">
      <c r="A47" s="62" t="s">
        <v>105</v>
      </c>
      <c r="B47" s="62" t="s">
        <v>105</v>
      </c>
      <c r="E47" s="16"/>
      <c r="L47" s="65"/>
      <c r="M47" s="65"/>
      <c r="X47" s="65"/>
      <c r="Y47" s="65"/>
      <c r="Z47" s="65"/>
      <c r="AA47" s="62">
        <v>15</v>
      </c>
      <c r="AB47" s="63">
        <f t="shared" si="0"/>
        <v>18177</v>
      </c>
      <c r="AC47" s="62" t="s">
        <v>193</v>
      </c>
      <c r="AD47" s="62">
        <v>18177</v>
      </c>
      <c r="AE47" s="62">
        <v>20868</v>
      </c>
      <c r="AF47" s="62">
        <v>13910</v>
      </c>
      <c r="AG47" s="62">
        <v>14923</v>
      </c>
    </row>
    <row r="48" spans="1:33">
      <c r="A48" s="62" t="s">
        <v>105</v>
      </c>
      <c r="B48" s="62" t="s">
        <v>105</v>
      </c>
      <c r="C48" s="16"/>
      <c r="D48" s="69"/>
      <c r="E48" s="77"/>
      <c r="F48" s="78"/>
      <c r="G48" s="16"/>
      <c r="H48" s="28"/>
      <c r="I48" s="16"/>
      <c r="J48" s="69"/>
      <c r="K48" s="79"/>
      <c r="L48" s="16"/>
      <c r="AA48" s="62">
        <v>16</v>
      </c>
      <c r="AB48" s="63">
        <f t="shared" si="0"/>
        <v>19704</v>
      </c>
      <c r="AC48" s="62" t="s">
        <v>194</v>
      </c>
      <c r="AD48" s="62">
        <v>19704</v>
      </c>
      <c r="AE48" s="62">
        <v>22737</v>
      </c>
      <c r="AF48" s="62">
        <v>15484</v>
      </c>
      <c r="AG48" s="62">
        <v>16813</v>
      </c>
    </row>
    <row r="49" spans="1:33">
      <c r="A49" s="62" t="s">
        <v>105</v>
      </c>
      <c r="B49" s="62" t="s">
        <v>105</v>
      </c>
      <c r="W49" s="65"/>
      <c r="X49" s="65"/>
      <c r="AA49" s="62">
        <v>17</v>
      </c>
      <c r="AB49" s="63">
        <f t="shared" si="0"/>
        <v>20566</v>
      </c>
      <c r="AC49" s="62" t="s">
        <v>195</v>
      </c>
      <c r="AD49" s="62">
        <v>20566</v>
      </c>
      <c r="AE49" s="62">
        <v>24297</v>
      </c>
      <c r="AF49" s="62">
        <v>16671</v>
      </c>
      <c r="AG49" s="62">
        <v>18506</v>
      </c>
    </row>
    <row r="50" spans="1:33">
      <c r="A50" s="62" t="s">
        <v>105</v>
      </c>
      <c r="B50" s="62" t="s">
        <v>105</v>
      </c>
      <c r="X50" s="65"/>
      <c r="Y50" s="65"/>
      <c r="AA50" s="62">
        <v>18</v>
      </c>
      <c r="AB50" s="63">
        <f t="shared" si="0"/>
        <v>22185</v>
      </c>
      <c r="AC50" s="62" t="s">
        <v>196</v>
      </c>
      <c r="AD50" s="62">
        <v>22185</v>
      </c>
      <c r="AE50" s="62">
        <v>26706</v>
      </c>
      <c r="AF50" s="62">
        <v>18756</v>
      </c>
      <c r="AG50" s="62">
        <v>21391</v>
      </c>
    </row>
    <row r="51" spans="1:33">
      <c r="A51" s="62" t="s">
        <v>105</v>
      </c>
      <c r="B51" s="62" t="s">
        <v>105</v>
      </c>
      <c r="K51" s="64"/>
      <c r="L51" s="16"/>
      <c r="AA51" s="62">
        <v>19</v>
      </c>
      <c r="AB51" s="63">
        <f t="shared" si="0"/>
        <v>22965</v>
      </c>
      <c r="AC51" s="1" t="s">
        <v>385</v>
      </c>
      <c r="AD51" s="62">
        <v>22965</v>
      </c>
      <c r="AE51" s="62">
        <v>28033</v>
      </c>
      <c r="AF51" s="62">
        <v>20093</v>
      </c>
      <c r="AG51" s="62">
        <v>23451</v>
      </c>
    </row>
    <row r="52" spans="1:33">
      <c r="A52" s="62" t="s">
        <v>105</v>
      </c>
      <c r="B52" s="62" t="s">
        <v>105</v>
      </c>
      <c r="AA52" s="62">
        <v>20</v>
      </c>
      <c r="AB52" s="63">
        <f t="shared" si="0"/>
        <v>24137</v>
      </c>
      <c r="AC52" s="1" t="s">
        <v>386</v>
      </c>
      <c r="AD52" s="62">
        <v>24137</v>
      </c>
      <c r="AE52" s="62">
        <v>29735</v>
      </c>
      <c r="AF52" s="62">
        <v>21766</v>
      </c>
      <c r="AG52" s="62">
        <v>25976</v>
      </c>
    </row>
    <row r="53" spans="1:33">
      <c r="A53" s="62" t="s">
        <v>105</v>
      </c>
      <c r="B53" s="62" t="s">
        <v>105</v>
      </c>
      <c r="AA53" s="62">
        <v>21</v>
      </c>
      <c r="AB53" s="63">
        <f t="shared" si="0"/>
        <v>25278</v>
      </c>
      <c r="AC53" s="1" t="s">
        <v>387</v>
      </c>
      <c r="AD53" s="62">
        <v>25278</v>
      </c>
      <c r="AE53" s="62">
        <v>31491</v>
      </c>
      <c r="AF53" s="62">
        <v>23478</v>
      </c>
      <c r="AG53" s="62">
        <v>28779</v>
      </c>
    </row>
    <row r="54" spans="1:33">
      <c r="A54" s="62" t="s">
        <v>105</v>
      </c>
      <c r="B54" s="62" t="s">
        <v>105</v>
      </c>
    </row>
    <row r="55" spans="1:33">
      <c r="A55" s="62" t="s">
        <v>105</v>
      </c>
      <c r="B55" s="62" t="s">
        <v>105</v>
      </c>
      <c r="AA55" s="245">
        <f>IF(ISNA(VLOOKUP(Z41,AA33:AB53,2)=TRUE),0,VLOOKUP(Z41,AA33:AB53,2))</f>
        <v>22185</v>
      </c>
      <c r="AB55" s="246" t="str">
        <f>IF(ISNA(VLOOKUP(Z41,AA33:AC53,3)=TRUE),0,VLOOKUP(Z41,AA33:AC53,3))</f>
        <v>#500</v>
      </c>
    </row>
    <row r="56" spans="1:33">
      <c r="A56" s="62" t="s">
        <v>105</v>
      </c>
      <c r="B56" s="62" t="s">
        <v>105</v>
      </c>
    </row>
    <row r="57" spans="1:33">
      <c r="A57" s="62" t="s">
        <v>105</v>
      </c>
      <c r="B57" s="62" t="s">
        <v>105</v>
      </c>
    </row>
    <row r="58" spans="1:33">
      <c r="A58" s="62" t="s">
        <v>105</v>
      </c>
      <c r="B58" s="62" t="s">
        <v>105</v>
      </c>
      <c r="AA58" s="62" t="str">
        <f>Input!G47</f>
        <v>3000 A</v>
      </c>
      <c r="AB58" s="62"/>
      <c r="AC58" s="62" t="s">
        <v>300</v>
      </c>
    </row>
    <row r="59" spans="1:33">
      <c r="A59" s="62" t="s">
        <v>105</v>
      </c>
      <c r="B59" s="62" t="s">
        <v>105</v>
      </c>
      <c r="X59" s="62" t="s">
        <v>34</v>
      </c>
      <c r="Y59" s="93"/>
      <c r="AB59" s="62"/>
    </row>
    <row r="60" spans="1:33">
      <c r="A60" s="62" t="s">
        <v>105</v>
      </c>
      <c r="B60" s="62" t="s">
        <v>105</v>
      </c>
      <c r="X60" s="62" t="s">
        <v>35</v>
      </c>
      <c r="Y60" s="93"/>
      <c r="AA60" s="62" t="str">
        <f>Input!G49</f>
        <v>CU</v>
      </c>
      <c r="AB60" s="62"/>
      <c r="AE60" s="104" t="s">
        <v>454</v>
      </c>
      <c r="AF60" s="104" t="s">
        <v>455</v>
      </c>
    </row>
    <row r="61" spans="1:33">
      <c r="X61" s="62" t="s">
        <v>40</v>
      </c>
      <c r="Y61" s="93"/>
      <c r="AA61" s="62">
        <f>MATCH(AA58,AC61:AC72,0)</f>
        <v>11</v>
      </c>
      <c r="AB61" s="62">
        <v>1</v>
      </c>
      <c r="AC61" s="62" t="s">
        <v>442</v>
      </c>
      <c r="AD61" s="62">
        <f>IF(AA$60="CU",AE61,AF61)</f>
        <v>18700</v>
      </c>
      <c r="AE61" s="62">
        <v>18700</v>
      </c>
      <c r="AF61" s="62">
        <v>23000</v>
      </c>
    </row>
    <row r="62" spans="1:33">
      <c r="AB62" s="62">
        <v>2</v>
      </c>
      <c r="AC62" s="62" t="s">
        <v>443</v>
      </c>
      <c r="AD62" s="62">
        <f t="shared" ref="AD62:AD72" si="1">IF(AA$60="CU",AE62,AF62)</f>
        <v>23900</v>
      </c>
      <c r="AE62" s="62">
        <v>23900</v>
      </c>
      <c r="AF62" s="62">
        <v>34700</v>
      </c>
    </row>
    <row r="63" spans="1:33">
      <c r="AB63" s="62">
        <v>3</v>
      </c>
      <c r="AC63" s="62" t="s">
        <v>444</v>
      </c>
      <c r="AD63" s="62">
        <f t="shared" si="1"/>
        <v>36500</v>
      </c>
      <c r="AE63" s="62">
        <v>36500</v>
      </c>
      <c r="AF63" s="62">
        <v>38300</v>
      </c>
    </row>
    <row r="64" spans="1:33">
      <c r="AB64" s="62">
        <v>4</v>
      </c>
      <c r="AC64" s="62" t="s">
        <v>445</v>
      </c>
      <c r="AD64" s="62">
        <f t="shared" si="1"/>
        <v>49300</v>
      </c>
      <c r="AE64" s="62">
        <v>49300</v>
      </c>
      <c r="AF64" s="62">
        <v>57500</v>
      </c>
    </row>
    <row r="65" spans="27:32">
      <c r="AB65" s="62">
        <v>5</v>
      </c>
      <c r="AC65" s="62" t="s">
        <v>446</v>
      </c>
      <c r="AD65" s="62">
        <f t="shared" si="1"/>
        <v>62900</v>
      </c>
      <c r="AE65" s="62">
        <v>62900</v>
      </c>
      <c r="AF65" s="62">
        <v>89300</v>
      </c>
    </row>
    <row r="66" spans="27:32">
      <c r="AB66" s="62">
        <v>6</v>
      </c>
      <c r="AC66" s="62" t="s">
        <v>447</v>
      </c>
      <c r="AD66" s="62">
        <f t="shared" si="1"/>
        <v>76900</v>
      </c>
      <c r="AE66" s="62">
        <v>76900</v>
      </c>
      <c r="AF66" s="62">
        <v>97100</v>
      </c>
    </row>
    <row r="67" spans="27:32">
      <c r="AB67" s="62">
        <v>7</v>
      </c>
      <c r="AC67" s="62" t="s">
        <v>448</v>
      </c>
      <c r="AD67" s="62">
        <f t="shared" si="1"/>
        <v>90100</v>
      </c>
      <c r="AE67" s="62">
        <v>90100</v>
      </c>
      <c r="AF67" s="62">
        <v>104200</v>
      </c>
    </row>
    <row r="68" spans="27:32">
      <c r="AB68" s="62">
        <v>8</v>
      </c>
      <c r="AC68" s="62" t="s">
        <v>449</v>
      </c>
      <c r="AD68" s="62">
        <f t="shared" si="1"/>
        <v>101000</v>
      </c>
      <c r="AE68" s="62">
        <v>101000</v>
      </c>
      <c r="AF68" s="62">
        <v>120500</v>
      </c>
    </row>
    <row r="69" spans="27:32">
      <c r="AB69" s="62">
        <v>9</v>
      </c>
      <c r="AC69" s="62" t="s">
        <v>450</v>
      </c>
      <c r="AD69" s="62">
        <f t="shared" si="1"/>
        <v>134200</v>
      </c>
      <c r="AE69" s="62">
        <v>134200</v>
      </c>
      <c r="AF69" s="62">
        <v>135100</v>
      </c>
    </row>
    <row r="70" spans="27:32">
      <c r="AB70" s="62">
        <v>10</v>
      </c>
      <c r="AC70" s="62" t="s">
        <v>451</v>
      </c>
      <c r="AD70" s="62">
        <f t="shared" si="1"/>
        <v>180500</v>
      </c>
      <c r="AE70" s="62">
        <v>180500</v>
      </c>
      <c r="AF70" s="62">
        <v>156300</v>
      </c>
    </row>
    <row r="71" spans="27:32">
      <c r="AB71" s="62">
        <v>11</v>
      </c>
      <c r="AC71" s="62" t="s">
        <v>452</v>
      </c>
      <c r="AD71" s="62">
        <f t="shared" si="1"/>
        <v>204100</v>
      </c>
      <c r="AE71" s="62">
        <v>204100</v>
      </c>
      <c r="AF71" s="62">
        <v>175400</v>
      </c>
    </row>
    <row r="72" spans="27:32">
      <c r="AA72" s="138">
        <f>VLOOKUP(AA61,AB61:AD72,3)</f>
        <v>204100</v>
      </c>
      <c r="AB72" s="62">
        <v>12</v>
      </c>
      <c r="AC72" s="62" t="s">
        <v>453</v>
      </c>
      <c r="AD72" s="62">
        <f t="shared" si="1"/>
        <v>277800</v>
      </c>
      <c r="AE72" s="62">
        <v>277800</v>
      </c>
      <c r="AF72" s="62">
        <v>175400</v>
      </c>
    </row>
    <row r="74" spans="27:32">
      <c r="AA74" s="138">
        <f>IF(AB74="CONDUIT",AA55,AA72)</f>
        <v>22185</v>
      </c>
      <c r="AB74" s="63" t="str">
        <f>Input!G44</f>
        <v>CONDUIT</v>
      </c>
    </row>
    <row r="75" spans="27:32">
      <c r="AC75" s="102"/>
    </row>
    <row r="76" spans="27:32">
      <c r="AC76" s="63"/>
    </row>
    <row r="77" spans="27:32">
      <c r="AC77" s="104"/>
    </row>
    <row r="78" spans="27:32">
      <c r="AC78" s="104"/>
    </row>
    <row r="79" spans="27:32">
      <c r="AC79" s="104"/>
    </row>
    <row r="80" spans="27:32">
      <c r="AC80" s="104"/>
    </row>
    <row r="81" spans="28:29">
      <c r="AB81" s="104"/>
      <c r="AC81" s="63"/>
    </row>
    <row r="82" spans="28:29">
      <c r="AB82" s="104"/>
      <c r="AC82" s="63"/>
    </row>
    <row r="83" spans="28:29">
      <c r="AB83" s="104"/>
      <c r="AC83" s="63"/>
    </row>
    <row r="84" spans="28:29">
      <c r="AB84" s="104"/>
      <c r="AC84" s="63"/>
    </row>
    <row r="85" spans="28:29">
      <c r="AB85" s="104"/>
      <c r="AC85" s="63"/>
    </row>
    <row r="86" spans="28:29">
      <c r="AB86" s="104"/>
      <c r="AC86" s="63"/>
    </row>
    <row r="87" spans="28:29">
      <c r="AB87" s="104"/>
      <c r="AC87" s="63"/>
    </row>
    <row r="88" spans="28:29">
      <c r="AB88" s="104"/>
      <c r="AC88" s="63"/>
    </row>
    <row r="89" spans="28:29">
      <c r="AB89" s="104"/>
      <c r="AC89" s="63"/>
    </row>
    <row r="90" spans="28:29">
      <c r="AB90" s="104"/>
      <c r="AC90" s="63"/>
    </row>
    <row r="91" spans="28:29">
      <c r="AB91" s="104"/>
      <c r="AC91" s="63"/>
    </row>
    <row r="92" spans="28:29">
      <c r="AB92" s="104"/>
      <c r="AC92" s="63"/>
    </row>
    <row r="93" spans="28:29">
      <c r="AB93" s="104"/>
      <c r="AC93" s="63"/>
    </row>
    <row r="94" spans="28:29">
      <c r="AB94" s="104"/>
      <c r="AC94" s="63"/>
    </row>
    <row r="95" spans="28:29">
      <c r="AB95" s="104"/>
      <c r="AC95" s="63"/>
    </row>
    <row r="96" spans="28:29">
      <c r="AB96" s="104"/>
      <c r="AC96" s="63"/>
    </row>
    <row r="97" spans="28:29">
      <c r="AB97" s="104"/>
      <c r="AC97" s="63"/>
    </row>
    <row r="98" spans="28:29">
      <c r="AB98" s="104"/>
      <c r="AC98" s="63"/>
    </row>
    <row r="99" spans="28:29">
      <c r="AB99" s="104"/>
      <c r="AC99" s="63"/>
    </row>
    <row r="100" spans="28:29">
      <c r="AB100" s="104"/>
      <c r="AC100" s="63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IJ313"/>
  <sheetViews>
    <sheetView showGridLines="0" showRowColHeaders="0" showOutlineSymbols="0" workbookViewId="0"/>
  </sheetViews>
  <sheetFormatPr defaultColWidth="0" defaultRowHeight="11.25" zeroHeight="1"/>
  <cols>
    <col min="1" max="1" width="1.7109375" style="62" customWidth="1"/>
    <col min="2" max="2" width="3.42578125" style="62" customWidth="1"/>
    <col min="3" max="3" width="2.7109375" style="62" customWidth="1"/>
    <col min="4" max="4" width="13.7109375" style="62" customWidth="1"/>
    <col min="5" max="5" width="1.7109375" style="62" customWidth="1"/>
    <col min="6" max="6" width="13.28515625" style="62" customWidth="1"/>
    <col min="7" max="7" width="1.7109375" style="62" customWidth="1"/>
    <col min="8" max="8" width="8.7109375" style="62" customWidth="1"/>
    <col min="9" max="9" width="1.7109375" style="62" customWidth="1"/>
    <col min="10" max="10" width="8.7109375" style="62" customWidth="1"/>
    <col min="11" max="11" width="1.7109375" style="62" customWidth="1"/>
    <col min="12" max="12" width="8.7109375" style="62" customWidth="1"/>
    <col min="13" max="13" width="1.7109375" style="62" customWidth="1"/>
    <col min="14" max="14" width="8.7109375" style="62" customWidth="1"/>
    <col min="15" max="15" width="1.7109375" style="62" customWidth="1"/>
    <col min="16" max="18" width="6.7109375" style="62" customWidth="1"/>
    <col min="19" max="19" width="1.7109375" style="62" customWidth="1"/>
    <col min="20" max="22" width="6.7109375" style="62" customWidth="1"/>
    <col min="23" max="23" width="1.7109375" style="62" customWidth="1"/>
    <col min="24" max="26" width="6.7109375" style="62" customWidth="1"/>
    <col min="27" max="27" width="1.7109375" style="62" customWidth="1"/>
    <col min="28" max="30" width="6.7109375" style="62" customWidth="1"/>
    <col min="31" max="31" width="1.7109375" style="62" customWidth="1"/>
    <col min="32" max="34" width="6.7109375" style="62" customWidth="1"/>
    <col min="35" max="35" width="1.7109375" style="62" customWidth="1"/>
    <col min="36" max="38" width="6.7109375" style="62" customWidth="1"/>
    <col min="39" max="39" width="1.7109375" style="62" customWidth="1"/>
    <col min="40" max="42" width="6.7109375" style="62" customWidth="1"/>
    <col min="43" max="43" width="1.7109375" style="62" customWidth="1"/>
    <col min="44" max="44" width="8.140625" style="62" customWidth="1"/>
    <col min="45" max="45" width="1.7109375" style="62" customWidth="1"/>
    <col min="46" max="48" width="6.7109375" style="62" customWidth="1"/>
    <col min="49" max="49" width="1.7109375" style="62" customWidth="1"/>
    <col min="50" max="66" width="10.7109375" style="62" hidden="1" customWidth="1"/>
    <col min="67" max="93" width="10.7109375" style="64" hidden="1" customWidth="1"/>
    <col min="94" max="244" width="10.7109375" style="62" hidden="1" customWidth="1"/>
    <col min="245" max="16384" width="0" style="62" hidden="1"/>
  </cols>
  <sheetData>
    <row r="1" spans="1:153">
      <c r="A1" s="270"/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H1" s="270"/>
      <c r="AI1" s="270"/>
      <c r="AJ1" s="270"/>
      <c r="AK1" s="270"/>
      <c r="AL1" s="270"/>
      <c r="AM1" s="270"/>
      <c r="AN1" s="270"/>
      <c r="AO1" s="270"/>
      <c r="AP1" s="270"/>
      <c r="AQ1" s="270"/>
      <c r="AR1" s="270"/>
      <c r="AS1" s="270"/>
      <c r="AT1" s="270"/>
      <c r="AU1" s="270"/>
      <c r="AV1" s="270"/>
      <c r="AW1" s="270"/>
      <c r="BP1" s="64" t="b">
        <v>0</v>
      </c>
      <c r="CO1" s="287" t="s">
        <v>215</v>
      </c>
      <c r="CR1" s="325"/>
      <c r="CS1" s="325"/>
      <c r="CT1" s="325"/>
      <c r="CU1" s="325"/>
      <c r="CV1" s="325"/>
      <c r="CW1" s="325"/>
      <c r="CX1" s="325"/>
      <c r="CY1" s="325"/>
      <c r="CZ1" s="325"/>
      <c r="DA1" s="325"/>
      <c r="DB1" s="325"/>
      <c r="DC1" s="325"/>
      <c r="DD1" s="325"/>
      <c r="DE1" s="325"/>
      <c r="DF1" s="325"/>
      <c r="DG1" s="325"/>
      <c r="DH1" s="325"/>
      <c r="DI1" s="325"/>
      <c r="DJ1" s="325"/>
      <c r="DK1" s="325"/>
      <c r="DL1" s="325"/>
      <c r="DM1" s="325"/>
      <c r="DN1" s="325"/>
      <c r="DO1" s="325"/>
      <c r="DP1" s="325"/>
      <c r="DQ1" s="325"/>
      <c r="DR1" s="325"/>
      <c r="DS1" s="325"/>
      <c r="DT1" s="325"/>
      <c r="DU1" s="325"/>
      <c r="DV1" s="325"/>
      <c r="DW1" s="325"/>
      <c r="DX1" s="325"/>
      <c r="DY1" s="325"/>
      <c r="DZ1" s="325"/>
      <c r="EA1" s="325"/>
      <c r="EB1" s="325"/>
      <c r="EC1" s="325"/>
      <c r="ED1" s="325"/>
      <c r="EE1" s="325"/>
      <c r="EF1" s="325"/>
      <c r="EG1" s="325"/>
      <c r="EH1" s="325"/>
    </row>
    <row r="2" spans="1:153">
      <c r="A2" s="270"/>
      <c r="B2" s="271" t="s">
        <v>506</v>
      </c>
      <c r="C2" s="271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Y2" s="274" t="s">
        <v>215</v>
      </c>
      <c r="CR2" s="325" t="s">
        <v>515</v>
      </c>
      <c r="CS2" s="325"/>
      <c r="CT2" s="325"/>
      <c r="CU2" s="325"/>
      <c r="CV2" s="325"/>
      <c r="CW2" s="325"/>
      <c r="CX2" s="325"/>
      <c r="CY2" s="325"/>
      <c r="CZ2" s="325"/>
      <c r="DA2" s="325"/>
      <c r="DB2" s="325"/>
      <c r="DC2" s="325"/>
      <c r="DD2" s="325"/>
      <c r="DE2" s="325"/>
      <c r="DF2" s="325"/>
      <c r="DG2" s="325"/>
      <c r="DH2" s="325"/>
      <c r="DI2" s="325"/>
      <c r="DJ2" s="325"/>
      <c r="DK2" s="325"/>
      <c r="DL2" s="325"/>
      <c r="DM2" s="325"/>
      <c r="DN2" s="325"/>
      <c r="DO2" s="325"/>
      <c r="DP2" s="325"/>
      <c r="DQ2" s="325"/>
      <c r="DR2" s="325"/>
      <c r="DS2" s="325"/>
      <c r="DT2" s="325"/>
      <c r="DU2" s="325"/>
      <c r="DV2" s="325"/>
      <c r="DW2" s="325"/>
      <c r="DX2" s="325"/>
      <c r="DY2" s="325"/>
      <c r="DZ2" s="325"/>
      <c r="EA2" s="325"/>
      <c r="EB2" s="325"/>
      <c r="EC2" s="325"/>
      <c r="ED2" s="325"/>
      <c r="EE2" s="325"/>
      <c r="EF2" s="325"/>
      <c r="EG2" s="325"/>
      <c r="EH2" s="325"/>
      <c r="EN2" s="275"/>
      <c r="ES2" s="62" t="s">
        <v>591</v>
      </c>
      <c r="EU2" s="62" t="s">
        <v>207</v>
      </c>
      <c r="EV2" s="62" t="s">
        <v>114</v>
      </c>
      <c r="EW2" s="62" t="s">
        <v>47</v>
      </c>
    </row>
    <row r="3" spans="1:153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2" t="s">
        <v>503</v>
      </c>
      <c r="M3" s="270"/>
      <c r="N3" s="272" t="s">
        <v>520</v>
      </c>
      <c r="O3" s="270"/>
      <c r="P3" s="270"/>
      <c r="Q3" s="272" t="s">
        <v>76</v>
      </c>
      <c r="R3" s="270"/>
      <c r="S3" s="270"/>
      <c r="T3" s="270"/>
      <c r="U3" s="272" t="s">
        <v>76</v>
      </c>
      <c r="V3" s="270"/>
      <c r="W3" s="270"/>
      <c r="X3" s="270"/>
      <c r="Y3" s="272" t="s">
        <v>76</v>
      </c>
      <c r="Z3" s="270"/>
      <c r="AA3" s="270"/>
      <c r="AB3" s="270"/>
      <c r="AC3" s="272" t="s">
        <v>76</v>
      </c>
      <c r="AD3" s="270"/>
      <c r="AE3" s="270"/>
      <c r="AF3" s="270"/>
      <c r="AG3" s="272" t="s">
        <v>76</v>
      </c>
      <c r="AH3" s="270"/>
      <c r="AI3" s="270"/>
      <c r="AJ3" s="270"/>
      <c r="AK3" s="272" t="s">
        <v>76</v>
      </c>
      <c r="AL3" s="270"/>
      <c r="AM3" s="270"/>
      <c r="AN3" s="270"/>
      <c r="AO3" s="272" t="s">
        <v>76</v>
      </c>
      <c r="AP3" s="270"/>
      <c r="AQ3" s="270"/>
      <c r="AR3" s="272" t="s">
        <v>72</v>
      </c>
      <c r="AS3" s="270"/>
      <c r="AT3" s="270"/>
      <c r="AU3" s="270"/>
      <c r="AV3" s="270"/>
      <c r="AW3" s="270"/>
      <c r="BB3" s="62" t="s">
        <v>199</v>
      </c>
      <c r="BM3" s="276"/>
      <c r="BO3" s="276"/>
      <c r="BP3" s="3"/>
      <c r="BQ3" s="5" t="s">
        <v>76</v>
      </c>
      <c r="BR3" s="11"/>
      <c r="BS3" s="3"/>
      <c r="BT3" s="5" t="s">
        <v>76</v>
      </c>
      <c r="BU3" s="11"/>
      <c r="BV3" s="3"/>
      <c r="BW3" s="5" t="s">
        <v>76</v>
      </c>
      <c r="BX3" s="11"/>
      <c r="BY3" s="3"/>
      <c r="BZ3" s="5" t="s">
        <v>76</v>
      </c>
      <c r="CA3" s="11"/>
      <c r="CB3" s="3"/>
      <c r="CC3" s="5" t="s">
        <v>76</v>
      </c>
      <c r="CD3" s="11"/>
      <c r="CE3" s="3"/>
      <c r="CF3" s="5" t="s">
        <v>76</v>
      </c>
      <c r="CG3" s="11"/>
      <c r="CH3" s="3"/>
      <c r="CI3" s="5" t="s">
        <v>76</v>
      </c>
      <c r="CJ3" s="11"/>
      <c r="CK3" s="276" t="s">
        <v>72</v>
      </c>
      <c r="CL3" s="414"/>
      <c r="CM3" s="415" t="s">
        <v>76</v>
      </c>
      <c r="CN3" s="416"/>
      <c r="CR3" s="325"/>
      <c r="CS3" s="325"/>
      <c r="CT3" s="325"/>
      <c r="CU3" s="325" t="s">
        <v>49</v>
      </c>
      <c r="CV3" s="325"/>
      <c r="CW3" s="325"/>
      <c r="CX3" s="325"/>
      <c r="CY3" s="325"/>
      <c r="CZ3" s="325"/>
      <c r="DA3" s="325"/>
      <c r="DB3" s="325"/>
      <c r="DC3" s="325"/>
      <c r="DD3" s="325"/>
      <c r="DE3" s="325"/>
      <c r="DF3" s="325"/>
      <c r="DG3" s="325"/>
      <c r="DH3" s="325"/>
      <c r="DI3" s="325"/>
      <c r="DJ3" s="325"/>
      <c r="DK3" s="325"/>
      <c r="DL3" s="325"/>
      <c r="DM3" s="325"/>
      <c r="DN3" s="325"/>
      <c r="DO3" s="325"/>
      <c r="DP3" s="325"/>
      <c r="DQ3" s="325"/>
      <c r="DR3" s="325"/>
      <c r="DS3" s="325"/>
      <c r="DT3" s="325"/>
      <c r="DU3" s="325"/>
      <c r="DV3" s="325"/>
      <c r="DW3" s="325"/>
      <c r="DX3" s="325"/>
      <c r="DY3" s="325"/>
      <c r="DZ3" s="325"/>
      <c r="EA3" s="325"/>
      <c r="EB3" s="325"/>
      <c r="EC3" s="325"/>
      <c r="ED3" s="325"/>
      <c r="EE3" s="325"/>
      <c r="EF3" s="325"/>
      <c r="EG3" s="325"/>
      <c r="EH3" s="325"/>
      <c r="EK3" s="62" t="s">
        <v>205</v>
      </c>
      <c r="EL3" s="62" t="s">
        <v>588</v>
      </c>
      <c r="EM3" s="62" t="s">
        <v>207</v>
      </c>
      <c r="EN3" s="275" t="s">
        <v>114</v>
      </c>
      <c r="EO3" s="62" t="s">
        <v>47</v>
      </c>
      <c r="EP3" s="62" t="s">
        <v>589</v>
      </c>
      <c r="ES3" s="62" t="s">
        <v>151</v>
      </c>
      <c r="ET3" s="62" t="s">
        <v>588</v>
      </c>
    </row>
    <row r="4" spans="1:153">
      <c r="A4" s="270"/>
      <c r="B4" s="273" t="s">
        <v>507</v>
      </c>
      <c r="C4" s="270"/>
      <c r="D4" s="273" t="s">
        <v>511</v>
      </c>
      <c r="E4" s="272"/>
      <c r="F4" s="272" t="s">
        <v>514</v>
      </c>
      <c r="G4" s="272"/>
      <c r="H4" s="272" t="s">
        <v>114</v>
      </c>
      <c r="I4" s="272"/>
      <c r="J4" s="272" t="s">
        <v>503</v>
      </c>
      <c r="K4" s="272"/>
      <c r="L4" s="272" t="s">
        <v>519</v>
      </c>
      <c r="M4" s="272"/>
      <c r="N4" s="272" t="s">
        <v>49</v>
      </c>
      <c r="O4" s="272"/>
      <c r="P4" s="273"/>
      <c r="Q4" s="272" t="s">
        <v>167</v>
      </c>
      <c r="R4" s="272"/>
      <c r="S4" s="272"/>
      <c r="T4" s="273"/>
      <c r="U4" s="272" t="s">
        <v>67</v>
      </c>
      <c r="V4" s="272"/>
      <c r="W4" s="272"/>
      <c r="X4" s="273"/>
      <c r="Y4" s="272" t="s">
        <v>68</v>
      </c>
      <c r="Z4" s="272"/>
      <c r="AA4" s="272"/>
      <c r="AB4" s="273"/>
      <c r="AC4" s="272" t="s">
        <v>508</v>
      </c>
      <c r="AD4" s="272"/>
      <c r="AE4" s="272"/>
      <c r="AF4" s="273"/>
      <c r="AG4" s="272" t="s">
        <v>69</v>
      </c>
      <c r="AH4" s="272"/>
      <c r="AI4" s="272"/>
      <c r="AJ4" s="273"/>
      <c r="AK4" s="272" t="s">
        <v>70</v>
      </c>
      <c r="AL4" s="272"/>
      <c r="AM4" s="272"/>
      <c r="AN4" s="273"/>
      <c r="AO4" s="272" t="s">
        <v>71</v>
      </c>
      <c r="AP4" s="272"/>
      <c r="AQ4" s="272"/>
      <c r="AR4" s="272" t="s">
        <v>73</v>
      </c>
      <c r="AS4" s="270"/>
      <c r="AT4" s="270"/>
      <c r="AU4" s="272" t="s">
        <v>768</v>
      </c>
      <c r="AV4" s="270"/>
      <c r="AW4" s="270"/>
      <c r="AZ4" s="274"/>
      <c r="BM4" s="268" t="s">
        <v>503</v>
      </c>
      <c r="BO4" s="268" t="s">
        <v>503</v>
      </c>
      <c r="BP4" s="12"/>
      <c r="BQ4" s="16" t="s">
        <v>167</v>
      </c>
      <c r="BR4" s="23"/>
      <c r="BS4" s="12"/>
      <c r="BT4" s="16" t="s">
        <v>67</v>
      </c>
      <c r="BU4" s="23"/>
      <c r="BV4" s="12"/>
      <c r="BW4" s="16" t="s">
        <v>68</v>
      </c>
      <c r="BX4" s="23"/>
      <c r="BY4" s="12"/>
      <c r="BZ4" s="16" t="s">
        <v>509</v>
      </c>
      <c r="CA4" s="23"/>
      <c r="CB4" s="12"/>
      <c r="CC4" s="16" t="s">
        <v>69</v>
      </c>
      <c r="CD4" s="23"/>
      <c r="CE4" s="12"/>
      <c r="CF4" s="16" t="s">
        <v>510</v>
      </c>
      <c r="CG4" s="23"/>
      <c r="CH4" s="12"/>
      <c r="CI4" s="16" t="s">
        <v>71</v>
      </c>
      <c r="CJ4" s="23"/>
      <c r="CK4" s="268" t="s">
        <v>73</v>
      </c>
      <c r="CL4" s="417"/>
      <c r="CM4" s="106" t="s">
        <v>737</v>
      </c>
      <c r="CN4" s="418"/>
      <c r="CR4" s="325"/>
      <c r="CS4" s="325"/>
      <c r="CT4" s="325" t="s">
        <v>199</v>
      </c>
      <c r="CU4" s="325" t="s">
        <v>503</v>
      </c>
      <c r="CV4" s="325"/>
      <c r="CW4" s="325"/>
      <c r="CX4" s="325"/>
      <c r="CY4" s="325"/>
      <c r="CZ4" s="325"/>
      <c r="DA4" s="325"/>
      <c r="DB4" s="325"/>
      <c r="DC4" s="325"/>
      <c r="DD4" s="325"/>
      <c r="DE4" s="325"/>
      <c r="DF4" s="325"/>
      <c r="DG4" s="325"/>
      <c r="DH4" s="325"/>
      <c r="DI4" s="325"/>
      <c r="DJ4" s="325"/>
      <c r="DK4" s="325"/>
      <c r="DL4" s="325"/>
      <c r="DM4" s="325"/>
      <c r="DN4" s="325"/>
      <c r="DO4" s="325"/>
      <c r="DP4" s="325"/>
      <c r="DQ4" s="325"/>
      <c r="DR4" s="325"/>
      <c r="DS4" s="325"/>
      <c r="DT4" s="325"/>
      <c r="DU4" s="325"/>
      <c r="DV4" s="325"/>
      <c r="DW4" s="325"/>
      <c r="DX4" s="325"/>
      <c r="DY4" s="325"/>
      <c r="DZ4" s="325"/>
      <c r="EA4" s="325"/>
      <c r="EB4" s="325"/>
      <c r="EC4" s="325"/>
      <c r="ED4" s="325"/>
      <c r="EE4" s="325"/>
      <c r="EF4" s="325"/>
      <c r="EG4" s="325"/>
      <c r="EH4" s="325"/>
      <c r="EN4" s="275"/>
    </row>
    <row r="5" spans="1:153">
      <c r="A5" s="270"/>
      <c r="B5" s="273"/>
      <c r="C5" s="270"/>
      <c r="D5" s="273" t="s">
        <v>512</v>
      </c>
      <c r="E5" s="272"/>
      <c r="F5" s="272"/>
      <c r="G5" s="272"/>
      <c r="H5" s="272"/>
      <c r="I5" s="272"/>
      <c r="J5" s="272" t="s">
        <v>519</v>
      </c>
      <c r="K5" s="272"/>
      <c r="L5" s="272" t="s">
        <v>47</v>
      </c>
      <c r="M5" s="272"/>
      <c r="N5" s="272" t="s">
        <v>47</v>
      </c>
      <c r="O5" s="272"/>
      <c r="P5" s="272" t="s">
        <v>65</v>
      </c>
      <c r="Q5" s="272" t="s">
        <v>48</v>
      </c>
      <c r="R5" s="272" t="s">
        <v>66</v>
      </c>
      <c r="S5" s="272"/>
      <c r="T5" s="272" t="s">
        <v>65</v>
      </c>
      <c r="U5" s="272" t="s">
        <v>48</v>
      </c>
      <c r="V5" s="272" t="s">
        <v>66</v>
      </c>
      <c r="W5" s="272"/>
      <c r="X5" s="272" t="s">
        <v>65</v>
      </c>
      <c r="Y5" s="272" t="s">
        <v>48</v>
      </c>
      <c r="Z5" s="272" t="s">
        <v>66</v>
      </c>
      <c r="AA5" s="272"/>
      <c r="AB5" s="272" t="s">
        <v>65</v>
      </c>
      <c r="AC5" s="272" t="s">
        <v>48</v>
      </c>
      <c r="AD5" s="272" t="s">
        <v>66</v>
      </c>
      <c r="AE5" s="272"/>
      <c r="AF5" s="272" t="s">
        <v>65</v>
      </c>
      <c r="AG5" s="272" t="s">
        <v>48</v>
      </c>
      <c r="AH5" s="272" t="s">
        <v>66</v>
      </c>
      <c r="AI5" s="272"/>
      <c r="AJ5" s="272" t="s">
        <v>65</v>
      </c>
      <c r="AK5" s="272" t="s">
        <v>48</v>
      </c>
      <c r="AL5" s="272" t="s">
        <v>66</v>
      </c>
      <c r="AM5" s="272"/>
      <c r="AN5" s="272" t="s">
        <v>65</v>
      </c>
      <c r="AO5" s="272" t="s">
        <v>48</v>
      </c>
      <c r="AP5" s="272" t="s">
        <v>66</v>
      </c>
      <c r="AQ5" s="272"/>
      <c r="AR5" s="272" t="s">
        <v>45</v>
      </c>
      <c r="AS5" s="270"/>
      <c r="AT5" s="272" t="s">
        <v>768</v>
      </c>
      <c r="AU5" s="272" t="s">
        <v>768</v>
      </c>
      <c r="AV5" s="272" t="s">
        <v>768</v>
      </c>
      <c r="AW5" s="270"/>
      <c r="BM5" s="268" t="s">
        <v>47</v>
      </c>
      <c r="BO5" s="268" t="s">
        <v>47</v>
      </c>
      <c r="BP5" s="12" t="s">
        <v>65</v>
      </c>
      <c r="BQ5" s="16" t="s">
        <v>48</v>
      </c>
      <c r="BR5" s="23" t="s">
        <v>66</v>
      </c>
      <c r="BS5" s="12" t="s">
        <v>65</v>
      </c>
      <c r="BT5" s="16" t="s">
        <v>48</v>
      </c>
      <c r="BU5" s="23" t="s">
        <v>66</v>
      </c>
      <c r="BV5" s="12" t="s">
        <v>65</v>
      </c>
      <c r="BW5" s="16" t="s">
        <v>48</v>
      </c>
      <c r="BX5" s="23" t="s">
        <v>66</v>
      </c>
      <c r="BY5" s="12" t="s">
        <v>65</v>
      </c>
      <c r="BZ5" s="16" t="s">
        <v>48</v>
      </c>
      <c r="CA5" s="23" t="s">
        <v>66</v>
      </c>
      <c r="CB5" s="12" t="s">
        <v>65</v>
      </c>
      <c r="CC5" s="16" t="s">
        <v>48</v>
      </c>
      <c r="CD5" s="23" t="s">
        <v>66</v>
      </c>
      <c r="CE5" s="12" t="s">
        <v>65</v>
      </c>
      <c r="CF5" s="16" t="s">
        <v>48</v>
      </c>
      <c r="CG5" s="23" t="s">
        <v>66</v>
      </c>
      <c r="CH5" s="12" t="s">
        <v>65</v>
      </c>
      <c r="CI5" s="16" t="s">
        <v>48</v>
      </c>
      <c r="CJ5" s="23" t="s">
        <v>66</v>
      </c>
      <c r="CK5" s="268" t="s">
        <v>45</v>
      </c>
      <c r="CL5" s="417" t="s">
        <v>65</v>
      </c>
      <c r="CM5" s="106" t="s">
        <v>48</v>
      </c>
      <c r="CN5" s="418" t="s">
        <v>66</v>
      </c>
      <c r="CR5" s="325"/>
      <c r="CS5" s="325"/>
      <c r="CT5" s="325"/>
      <c r="CU5" s="325"/>
      <c r="CV5" s="325"/>
      <c r="CW5" s="325"/>
      <c r="CX5" s="325"/>
      <c r="CY5" s="325"/>
      <c r="CZ5" s="325"/>
      <c r="DA5" s="325"/>
      <c r="DB5" s="325"/>
      <c r="DC5" s="325"/>
      <c r="DD5" s="325"/>
      <c r="DE5" s="325"/>
      <c r="DF5" s="325"/>
      <c r="DG5" s="325"/>
      <c r="DH5" s="325"/>
      <c r="DI5" s="325"/>
      <c r="DJ5" s="325"/>
      <c r="DK5" s="325"/>
      <c r="DL5" s="325"/>
      <c r="DM5" s="325"/>
      <c r="DN5" s="325"/>
      <c r="DO5" s="325"/>
      <c r="DP5" s="325"/>
      <c r="DQ5" s="325"/>
      <c r="DR5" s="325"/>
      <c r="DS5" s="325"/>
      <c r="DT5" s="325"/>
      <c r="DU5" s="325"/>
      <c r="DV5" s="325"/>
      <c r="DW5" s="325"/>
      <c r="DX5" s="325"/>
      <c r="DY5" s="325"/>
      <c r="DZ5" s="325"/>
      <c r="EA5" s="325"/>
      <c r="EB5" s="325"/>
      <c r="EC5" s="325"/>
      <c r="ED5" s="325"/>
      <c r="EE5" s="325"/>
      <c r="EF5" s="325"/>
      <c r="EG5" s="325"/>
      <c r="EH5" s="325"/>
      <c r="EN5" s="275"/>
    </row>
    <row r="6" spans="1:153" ht="14.1" customHeight="1">
      <c r="A6" s="270"/>
      <c r="B6" s="273">
        <v>1</v>
      </c>
      <c r="C6" s="270"/>
      <c r="D6" s="538" t="s">
        <v>569</v>
      </c>
      <c r="E6" s="285"/>
      <c r="F6" s="538" t="s">
        <v>705</v>
      </c>
      <c r="G6" s="272"/>
      <c r="H6" s="498">
        <v>1</v>
      </c>
      <c r="I6" s="272"/>
      <c r="J6" s="498" t="s">
        <v>503</v>
      </c>
      <c r="K6" s="272"/>
      <c r="L6" s="498">
        <v>15</v>
      </c>
      <c r="M6" s="272"/>
      <c r="N6" s="498">
        <v>15</v>
      </c>
      <c r="O6" s="272"/>
      <c r="P6" s="500">
        <v>1500</v>
      </c>
      <c r="Q6" s="500">
        <v>0</v>
      </c>
      <c r="R6" s="500">
        <v>1500</v>
      </c>
      <c r="S6" s="272"/>
      <c r="T6" s="500">
        <v>0</v>
      </c>
      <c r="U6" s="500">
        <v>0</v>
      </c>
      <c r="V6" s="500">
        <v>0</v>
      </c>
      <c r="W6" s="272"/>
      <c r="X6" s="500">
        <v>0</v>
      </c>
      <c r="Y6" s="500">
        <v>0</v>
      </c>
      <c r="Z6" s="500">
        <v>0</v>
      </c>
      <c r="AA6" s="272"/>
      <c r="AB6" s="500">
        <v>0</v>
      </c>
      <c r="AC6" s="500">
        <v>0</v>
      </c>
      <c r="AD6" s="500">
        <v>0</v>
      </c>
      <c r="AE6" s="272"/>
      <c r="AF6" s="500">
        <v>1500</v>
      </c>
      <c r="AG6" s="500">
        <v>1500</v>
      </c>
      <c r="AH6" s="500">
        <v>1500</v>
      </c>
      <c r="AI6" s="272"/>
      <c r="AJ6" s="500">
        <v>0</v>
      </c>
      <c r="AK6" s="500">
        <v>0</v>
      </c>
      <c r="AL6" s="500">
        <v>0</v>
      </c>
      <c r="AM6" s="272"/>
      <c r="AN6" s="500">
        <v>0</v>
      </c>
      <c r="AO6" s="500">
        <v>0</v>
      </c>
      <c r="AP6" s="500">
        <v>0</v>
      </c>
      <c r="AQ6" s="272"/>
      <c r="AR6" s="500">
        <v>0</v>
      </c>
      <c r="AS6" s="270"/>
      <c r="AT6" s="500">
        <v>100</v>
      </c>
      <c r="AU6" s="500">
        <v>200</v>
      </c>
      <c r="AV6" s="500">
        <v>300</v>
      </c>
      <c r="AW6" s="270"/>
      <c r="AY6" s="275">
        <v>0</v>
      </c>
      <c r="AZ6" s="274"/>
      <c r="BB6" s="274">
        <v>1</v>
      </c>
      <c r="BD6" s="62">
        <v>4500</v>
      </c>
      <c r="BH6" s="62">
        <v>15</v>
      </c>
      <c r="BM6" s="277" t="s">
        <v>105</v>
      </c>
      <c r="BO6" s="277" t="s">
        <v>105</v>
      </c>
      <c r="BP6" s="335" t="s">
        <v>105</v>
      </c>
      <c r="BQ6" s="140" t="s">
        <v>105</v>
      </c>
      <c r="BR6" s="336" t="s">
        <v>105</v>
      </c>
      <c r="BS6" s="335" t="s">
        <v>105</v>
      </c>
      <c r="BT6" s="140" t="s">
        <v>105</v>
      </c>
      <c r="BU6" s="336" t="s">
        <v>105</v>
      </c>
      <c r="BV6" s="335" t="s">
        <v>105</v>
      </c>
      <c r="BW6" s="140" t="s">
        <v>105</v>
      </c>
      <c r="BX6" s="336" t="s">
        <v>105</v>
      </c>
      <c r="BY6" s="335" t="s">
        <v>105</v>
      </c>
      <c r="BZ6" s="140" t="s">
        <v>105</v>
      </c>
      <c r="CA6" s="336" t="s">
        <v>105</v>
      </c>
      <c r="CB6" s="335" t="s">
        <v>105</v>
      </c>
      <c r="CC6" s="140" t="s">
        <v>105</v>
      </c>
      <c r="CD6" s="336" t="s">
        <v>105</v>
      </c>
      <c r="CE6" s="335" t="s">
        <v>105</v>
      </c>
      <c r="CF6" s="140" t="s">
        <v>105</v>
      </c>
      <c r="CG6" s="336" t="s">
        <v>105</v>
      </c>
      <c r="CH6" s="335" t="s">
        <v>105</v>
      </c>
      <c r="CI6" s="140" t="s">
        <v>105</v>
      </c>
      <c r="CJ6" s="336" t="s">
        <v>105</v>
      </c>
      <c r="CK6" s="277" t="s">
        <v>105</v>
      </c>
      <c r="CL6" s="419" t="s">
        <v>105</v>
      </c>
      <c r="CM6" s="105" t="s">
        <v>105</v>
      </c>
      <c r="CN6" s="420" t="s">
        <v>105</v>
      </c>
      <c r="CQ6" s="275" t="s">
        <v>105</v>
      </c>
      <c r="CR6" s="325">
        <v>0</v>
      </c>
      <c r="CS6" s="325"/>
      <c r="CT6" s="325">
        <v>0</v>
      </c>
      <c r="CU6" s="325">
        <v>0</v>
      </c>
      <c r="CV6" s="325">
        <v>0</v>
      </c>
      <c r="CW6" s="325">
        <v>0</v>
      </c>
      <c r="CX6" s="138">
        <v>0</v>
      </c>
      <c r="CY6" s="138">
        <v>0</v>
      </c>
      <c r="CZ6" s="122">
        <v>0</v>
      </c>
      <c r="DA6" s="245">
        <v>0</v>
      </c>
      <c r="DB6" s="245">
        <v>0</v>
      </c>
      <c r="DC6" s="221">
        <v>0</v>
      </c>
      <c r="DD6" s="122">
        <v>0</v>
      </c>
      <c r="DE6" s="122">
        <v>0</v>
      </c>
      <c r="DF6" s="138">
        <v>0</v>
      </c>
      <c r="DG6" s="221">
        <v>0</v>
      </c>
      <c r="DH6" s="221">
        <v>0</v>
      </c>
      <c r="DI6" s="245">
        <v>0</v>
      </c>
      <c r="DJ6" s="138">
        <v>0</v>
      </c>
      <c r="DK6" s="138">
        <v>0</v>
      </c>
      <c r="DL6" s="122">
        <v>0</v>
      </c>
      <c r="DM6" s="221">
        <v>0</v>
      </c>
      <c r="DN6" s="221">
        <v>0</v>
      </c>
      <c r="DO6" s="334">
        <v>0</v>
      </c>
      <c r="DP6" s="425">
        <v>0</v>
      </c>
      <c r="DQ6" s="425">
        <v>0</v>
      </c>
      <c r="DR6" s="172">
        <v>0</v>
      </c>
      <c r="DS6" s="325"/>
      <c r="DT6" s="325">
        <v>0</v>
      </c>
      <c r="DU6" s="325"/>
      <c r="DV6" s="325"/>
      <c r="DW6" s="122">
        <v>0</v>
      </c>
      <c r="DX6" s="122">
        <v>0</v>
      </c>
      <c r="DY6" s="172">
        <v>0</v>
      </c>
      <c r="DZ6" s="325">
        <v>0</v>
      </c>
      <c r="EA6" s="325"/>
      <c r="EB6" s="325"/>
      <c r="EC6" s="325"/>
      <c r="ED6" s="325"/>
      <c r="EE6" s="325"/>
      <c r="EF6" s="325"/>
      <c r="EG6" s="325"/>
      <c r="EH6" s="325"/>
      <c r="EK6" s="274">
        <v>0</v>
      </c>
      <c r="EL6" s="62">
        <v>0</v>
      </c>
      <c r="EM6" s="62">
        <v>480</v>
      </c>
      <c r="EN6" s="275">
        <v>1</v>
      </c>
      <c r="EO6" s="333">
        <v>0</v>
      </c>
      <c r="EP6" s="333">
        <v>0</v>
      </c>
      <c r="ES6" s="274">
        <v>0</v>
      </c>
      <c r="ET6" s="62">
        <v>0</v>
      </c>
      <c r="EU6" s="62">
        <v>480</v>
      </c>
      <c r="EV6" s="62">
        <v>1</v>
      </c>
      <c r="EW6" s="62">
        <v>0</v>
      </c>
    </row>
    <row r="7" spans="1:153" ht="14.1" customHeight="1">
      <c r="A7" s="270"/>
      <c r="B7" s="273">
        <v>2</v>
      </c>
      <c r="C7" s="270"/>
      <c r="D7" s="539" t="s">
        <v>570</v>
      </c>
      <c r="E7" s="285"/>
      <c r="F7" s="539" t="s">
        <v>705</v>
      </c>
      <c r="G7" s="272"/>
      <c r="H7" s="501">
        <v>1</v>
      </c>
      <c r="I7" s="272"/>
      <c r="J7" s="501" t="s">
        <v>49</v>
      </c>
      <c r="K7" s="272"/>
      <c r="L7" s="501">
        <v>20</v>
      </c>
      <c r="M7" s="272"/>
      <c r="N7" s="501">
        <v>20</v>
      </c>
      <c r="O7" s="272"/>
      <c r="P7" s="503">
        <v>0</v>
      </c>
      <c r="Q7" s="503">
        <v>0</v>
      </c>
      <c r="R7" s="503">
        <v>0</v>
      </c>
      <c r="S7" s="272"/>
      <c r="T7" s="503">
        <v>0</v>
      </c>
      <c r="U7" s="503">
        <v>0</v>
      </c>
      <c r="V7" s="503">
        <v>0</v>
      </c>
      <c r="W7" s="272"/>
      <c r="X7" s="503">
        <v>0</v>
      </c>
      <c r="Y7" s="503">
        <v>0</v>
      </c>
      <c r="Z7" s="503">
        <v>0</v>
      </c>
      <c r="AA7" s="272"/>
      <c r="AB7" s="503">
        <v>0</v>
      </c>
      <c r="AC7" s="503">
        <v>0</v>
      </c>
      <c r="AD7" s="503">
        <v>0</v>
      </c>
      <c r="AE7" s="272"/>
      <c r="AF7" s="503">
        <v>0</v>
      </c>
      <c r="AG7" s="503">
        <v>0</v>
      </c>
      <c r="AH7" s="503">
        <v>0</v>
      </c>
      <c r="AI7" s="272"/>
      <c r="AJ7" s="503">
        <v>0</v>
      </c>
      <c r="AK7" s="503">
        <v>0</v>
      </c>
      <c r="AL7" s="503">
        <v>0</v>
      </c>
      <c r="AM7" s="272"/>
      <c r="AN7" s="503">
        <v>0</v>
      </c>
      <c r="AO7" s="503">
        <v>0</v>
      </c>
      <c r="AP7" s="503">
        <v>0</v>
      </c>
      <c r="AQ7" s="272"/>
      <c r="AR7" s="503">
        <v>0</v>
      </c>
      <c r="AS7" s="270"/>
      <c r="AT7" s="503">
        <v>400</v>
      </c>
      <c r="AU7" s="503">
        <v>500</v>
      </c>
      <c r="AV7" s="503">
        <v>600</v>
      </c>
      <c r="AW7" s="270"/>
      <c r="AY7" s="275">
        <v>0</v>
      </c>
      <c r="AZ7" s="274"/>
      <c r="BD7" s="62">
        <v>9000</v>
      </c>
      <c r="BH7" s="62">
        <v>20</v>
      </c>
      <c r="BM7" s="277" t="s">
        <v>105</v>
      </c>
      <c r="BO7" s="277" t="s">
        <v>105</v>
      </c>
      <c r="BP7" s="335" t="s">
        <v>768</v>
      </c>
      <c r="BQ7" s="140" t="s">
        <v>105</v>
      </c>
      <c r="BR7" s="336" t="s">
        <v>105</v>
      </c>
      <c r="BS7" s="335" t="s">
        <v>768</v>
      </c>
      <c r="BT7" s="140" t="s">
        <v>105</v>
      </c>
      <c r="BU7" s="336" t="s">
        <v>105</v>
      </c>
      <c r="BV7" s="335" t="s">
        <v>768</v>
      </c>
      <c r="BW7" s="140" t="s">
        <v>105</v>
      </c>
      <c r="BX7" s="336" t="s">
        <v>105</v>
      </c>
      <c r="BY7" s="335" t="s">
        <v>768</v>
      </c>
      <c r="BZ7" s="140" t="s">
        <v>105</v>
      </c>
      <c r="CA7" s="336" t="s">
        <v>105</v>
      </c>
      <c r="CB7" s="335" t="s">
        <v>768</v>
      </c>
      <c r="CC7" s="140" t="s">
        <v>105</v>
      </c>
      <c r="CD7" s="336" t="s">
        <v>105</v>
      </c>
      <c r="CE7" s="335" t="s">
        <v>768</v>
      </c>
      <c r="CF7" s="140" t="s">
        <v>105</v>
      </c>
      <c r="CG7" s="336" t="s">
        <v>105</v>
      </c>
      <c r="CH7" s="335" t="s">
        <v>768</v>
      </c>
      <c r="CI7" s="140" t="s">
        <v>105</v>
      </c>
      <c r="CJ7" s="336" t="s">
        <v>105</v>
      </c>
      <c r="CK7" s="277" t="s">
        <v>105</v>
      </c>
      <c r="CL7" s="419" t="s">
        <v>768</v>
      </c>
      <c r="CM7" s="105" t="s">
        <v>105</v>
      </c>
      <c r="CN7" s="420" t="s">
        <v>105</v>
      </c>
      <c r="CQ7" s="275" t="s">
        <v>105</v>
      </c>
      <c r="CR7" s="325">
        <v>0</v>
      </c>
      <c r="CS7" s="325"/>
      <c r="CT7" s="325">
        <v>0</v>
      </c>
      <c r="CU7" s="325">
        <v>0</v>
      </c>
      <c r="CV7" s="325">
        <v>0</v>
      </c>
      <c r="CW7" s="325">
        <v>0</v>
      </c>
      <c r="CX7" s="122">
        <v>0</v>
      </c>
      <c r="CY7" s="138">
        <v>0</v>
      </c>
      <c r="CZ7" s="138">
        <v>0</v>
      </c>
      <c r="DA7" s="221">
        <v>0</v>
      </c>
      <c r="DB7" s="245">
        <v>0</v>
      </c>
      <c r="DC7" s="245">
        <v>0</v>
      </c>
      <c r="DD7" s="138">
        <v>0</v>
      </c>
      <c r="DE7" s="122">
        <v>0</v>
      </c>
      <c r="DF7" s="122">
        <v>0</v>
      </c>
      <c r="DG7" s="245">
        <v>0</v>
      </c>
      <c r="DH7" s="221">
        <v>0</v>
      </c>
      <c r="DI7" s="221">
        <v>0</v>
      </c>
      <c r="DJ7" s="122">
        <v>0</v>
      </c>
      <c r="DK7" s="138">
        <v>0</v>
      </c>
      <c r="DL7" s="138">
        <v>0</v>
      </c>
      <c r="DM7" s="334">
        <v>0</v>
      </c>
      <c r="DN7" s="221">
        <v>0</v>
      </c>
      <c r="DO7" s="221">
        <v>0</v>
      </c>
      <c r="DP7" s="172">
        <v>0</v>
      </c>
      <c r="DQ7" s="425">
        <v>0</v>
      </c>
      <c r="DR7" s="425">
        <v>0</v>
      </c>
      <c r="DS7" s="325"/>
      <c r="DT7" s="325">
        <v>0</v>
      </c>
      <c r="DU7" s="325"/>
      <c r="DV7" s="325"/>
      <c r="DW7" s="172">
        <v>0</v>
      </c>
      <c r="DX7" s="122">
        <v>0</v>
      </c>
      <c r="DY7" s="122">
        <v>0</v>
      </c>
      <c r="DZ7" s="325">
        <v>0</v>
      </c>
      <c r="EA7" s="325"/>
      <c r="EB7" s="325"/>
      <c r="EC7" s="325"/>
      <c r="ED7" s="325"/>
      <c r="EE7" s="325"/>
      <c r="EF7" s="325"/>
      <c r="EG7" s="325"/>
      <c r="EH7" s="325"/>
      <c r="EK7" s="274">
        <v>0</v>
      </c>
      <c r="EL7" s="62">
        <v>0</v>
      </c>
      <c r="EM7" s="62">
        <v>480</v>
      </c>
      <c r="EN7" s="275">
        <v>1</v>
      </c>
      <c r="EO7" s="333">
        <v>0</v>
      </c>
      <c r="EP7" s="333">
        <v>0</v>
      </c>
      <c r="ES7" s="274">
        <v>0</v>
      </c>
      <c r="ET7" s="62">
        <v>0</v>
      </c>
      <c r="EU7" s="62">
        <v>480</v>
      </c>
      <c r="EV7" s="62">
        <v>1</v>
      </c>
      <c r="EW7" s="62">
        <v>0</v>
      </c>
    </row>
    <row r="8" spans="1:153" ht="14.1" customHeight="1">
      <c r="A8" s="270"/>
      <c r="B8" s="273">
        <v>3</v>
      </c>
      <c r="C8" s="270"/>
      <c r="D8" s="539" t="s">
        <v>590</v>
      </c>
      <c r="E8" s="285"/>
      <c r="F8" s="539" t="s">
        <v>705</v>
      </c>
      <c r="G8" s="272"/>
      <c r="H8" s="501">
        <v>1</v>
      </c>
      <c r="I8" s="272"/>
      <c r="J8" s="501" t="s">
        <v>49</v>
      </c>
      <c r="K8" s="272"/>
      <c r="L8" s="501">
        <v>25</v>
      </c>
      <c r="M8" s="272"/>
      <c r="N8" s="501">
        <v>25</v>
      </c>
      <c r="O8" s="272"/>
      <c r="P8" s="503">
        <v>0</v>
      </c>
      <c r="Q8" s="503">
        <v>0</v>
      </c>
      <c r="R8" s="503">
        <v>0</v>
      </c>
      <c r="S8" s="272"/>
      <c r="T8" s="503">
        <v>0</v>
      </c>
      <c r="U8" s="503">
        <v>0</v>
      </c>
      <c r="V8" s="503">
        <v>0</v>
      </c>
      <c r="W8" s="272"/>
      <c r="X8" s="503">
        <v>0</v>
      </c>
      <c r="Y8" s="503">
        <v>0</v>
      </c>
      <c r="Z8" s="503">
        <v>0</v>
      </c>
      <c r="AA8" s="272"/>
      <c r="AB8" s="503">
        <v>0</v>
      </c>
      <c r="AC8" s="503">
        <v>0</v>
      </c>
      <c r="AD8" s="503">
        <v>0</v>
      </c>
      <c r="AE8" s="272"/>
      <c r="AF8" s="503">
        <v>0</v>
      </c>
      <c r="AG8" s="503">
        <v>0</v>
      </c>
      <c r="AH8" s="503">
        <v>0</v>
      </c>
      <c r="AI8" s="272"/>
      <c r="AJ8" s="503">
        <v>0</v>
      </c>
      <c r="AK8" s="503">
        <v>0</v>
      </c>
      <c r="AL8" s="503">
        <v>0</v>
      </c>
      <c r="AM8" s="272"/>
      <c r="AN8" s="503">
        <v>0</v>
      </c>
      <c r="AO8" s="503">
        <v>0</v>
      </c>
      <c r="AP8" s="503">
        <v>0</v>
      </c>
      <c r="AQ8" s="272"/>
      <c r="AR8" s="503">
        <v>0</v>
      </c>
      <c r="AS8" s="270"/>
      <c r="AT8" s="503">
        <v>700</v>
      </c>
      <c r="AU8" s="503">
        <v>800</v>
      </c>
      <c r="AV8" s="503">
        <v>900</v>
      </c>
      <c r="AW8" s="270"/>
      <c r="AY8" s="275">
        <v>0</v>
      </c>
      <c r="AZ8" s="274"/>
      <c r="BH8" s="62">
        <v>25</v>
      </c>
      <c r="BM8" s="277" t="s">
        <v>105</v>
      </c>
      <c r="BO8" s="277" t="s">
        <v>105</v>
      </c>
      <c r="BP8" s="335" t="s">
        <v>105</v>
      </c>
      <c r="BQ8" s="140" t="s">
        <v>105</v>
      </c>
      <c r="BR8" s="336" t="s">
        <v>105</v>
      </c>
      <c r="BS8" s="335" t="s">
        <v>105</v>
      </c>
      <c r="BT8" s="140" t="s">
        <v>105</v>
      </c>
      <c r="BU8" s="336" t="s">
        <v>105</v>
      </c>
      <c r="BV8" s="335" t="s">
        <v>105</v>
      </c>
      <c r="BW8" s="140" t="s">
        <v>105</v>
      </c>
      <c r="BX8" s="336" t="s">
        <v>105</v>
      </c>
      <c r="BY8" s="335" t="s">
        <v>105</v>
      </c>
      <c r="BZ8" s="140" t="s">
        <v>105</v>
      </c>
      <c r="CA8" s="336" t="s">
        <v>105</v>
      </c>
      <c r="CB8" s="335" t="s">
        <v>105</v>
      </c>
      <c r="CC8" s="140" t="s">
        <v>105</v>
      </c>
      <c r="CD8" s="336" t="s">
        <v>105</v>
      </c>
      <c r="CE8" s="335" t="s">
        <v>105</v>
      </c>
      <c r="CF8" s="140" t="s">
        <v>105</v>
      </c>
      <c r="CG8" s="336" t="s">
        <v>105</v>
      </c>
      <c r="CH8" s="335" t="s">
        <v>105</v>
      </c>
      <c r="CI8" s="140" t="s">
        <v>105</v>
      </c>
      <c r="CJ8" s="336" t="s">
        <v>105</v>
      </c>
      <c r="CK8" s="277" t="s">
        <v>105</v>
      </c>
      <c r="CL8" s="419" t="s">
        <v>105</v>
      </c>
      <c r="CM8" s="105" t="s">
        <v>105</v>
      </c>
      <c r="CN8" s="420" t="s">
        <v>105</v>
      </c>
      <c r="CQ8" s="275" t="s">
        <v>105</v>
      </c>
      <c r="CR8" s="325">
        <v>0</v>
      </c>
      <c r="CS8" s="325"/>
      <c r="CT8" s="325">
        <v>0</v>
      </c>
      <c r="CU8" s="325">
        <v>0</v>
      </c>
      <c r="CV8" s="325">
        <v>0</v>
      </c>
      <c r="CW8" s="325">
        <v>0</v>
      </c>
      <c r="CX8" s="138">
        <v>0</v>
      </c>
      <c r="CY8" s="122">
        <v>0</v>
      </c>
      <c r="CZ8" s="138">
        <v>0</v>
      </c>
      <c r="DA8" s="245">
        <v>0</v>
      </c>
      <c r="DB8" s="221">
        <v>0</v>
      </c>
      <c r="DC8" s="245">
        <v>0</v>
      </c>
      <c r="DD8" s="122">
        <v>0</v>
      </c>
      <c r="DE8" s="138">
        <v>0</v>
      </c>
      <c r="DF8" s="122">
        <v>0</v>
      </c>
      <c r="DG8" s="221">
        <v>0</v>
      </c>
      <c r="DH8" s="245">
        <v>0</v>
      </c>
      <c r="DI8" s="221">
        <v>0</v>
      </c>
      <c r="DJ8" s="138">
        <v>0</v>
      </c>
      <c r="DK8" s="122">
        <v>0</v>
      </c>
      <c r="DL8" s="138">
        <v>0</v>
      </c>
      <c r="DM8" s="221">
        <v>0</v>
      </c>
      <c r="DN8" s="334">
        <v>0</v>
      </c>
      <c r="DO8" s="221">
        <v>0</v>
      </c>
      <c r="DP8" s="425">
        <v>0</v>
      </c>
      <c r="DQ8" s="172">
        <v>0</v>
      </c>
      <c r="DR8" s="425">
        <v>0</v>
      </c>
      <c r="DS8" s="325"/>
      <c r="DT8" s="325">
        <v>0</v>
      </c>
      <c r="DU8" s="325"/>
      <c r="DV8" s="325"/>
      <c r="DW8" s="122">
        <v>0</v>
      </c>
      <c r="DX8" s="172">
        <v>0</v>
      </c>
      <c r="DY8" s="122">
        <v>0</v>
      </c>
      <c r="DZ8" s="325">
        <v>0</v>
      </c>
      <c r="EA8" s="325"/>
      <c r="EB8" s="325"/>
      <c r="EC8" s="325"/>
      <c r="ED8" s="325"/>
      <c r="EE8" s="325"/>
      <c r="EF8" s="325"/>
      <c r="EG8" s="325"/>
      <c r="EH8" s="325"/>
      <c r="EK8" s="274">
        <v>0</v>
      </c>
      <c r="EL8" s="62">
        <v>0</v>
      </c>
      <c r="EM8" s="62">
        <v>480</v>
      </c>
      <c r="EN8" s="275">
        <v>1</v>
      </c>
      <c r="EO8" s="333">
        <v>0</v>
      </c>
      <c r="EP8" s="333">
        <v>0</v>
      </c>
      <c r="ES8" s="274">
        <v>0</v>
      </c>
      <c r="ET8" s="62">
        <v>0</v>
      </c>
      <c r="EU8" s="62">
        <v>480</v>
      </c>
      <c r="EV8" s="62">
        <v>1</v>
      </c>
      <c r="EW8" s="62">
        <v>0</v>
      </c>
    </row>
    <row r="9" spans="1:153" ht="14.1" customHeight="1">
      <c r="A9" s="270"/>
      <c r="B9" s="273">
        <v>4</v>
      </c>
      <c r="C9" s="270"/>
      <c r="D9" s="539" t="s">
        <v>695</v>
      </c>
      <c r="E9" s="285"/>
      <c r="F9" s="539" t="s">
        <v>705</v>
      </c>
      <c r="G9" s="272"/>
      <c r="H9" s="501" t="s">
        <v>199</v>
      </c>
      <c r="I9" s="272"/>
      <c r="J9" s="501" t="s">
        <v>49</v>
      </c>
      <c r="K9" s="272"/>
      <c r="L9" s="501">
        <v>30</v>
      </c>
      <c r="M9" s="272"/>
      <c r="N9" s="501">
        <v>30</v>
      </c>
      <c r="O9" s="272"/>
      <c r="P9" s="503">
        <v>4800</v>
      </c>
      <c r="Q9" s="503">
        <v>4800</v>
      </c>
      <c r="R9" s="503">
        <v>4800</v>
      </c>
      <c r="S9" s="272"/>
      <c r="T9" s="503">
        <v>0</v>
      </c>
      <c r="U9" s="503">
        <v>0</v>
      </c>
      <c r="V9" s="503">
        <v>0</v>
      </c>
      <c r="W9" s="272"/>
      <c r="X9" s="503">
        <v>0</v>
      </c>
      <c r="Y9" s="503">
        <v>0</v>
      </c>
      <c r="Z9" s="503">
        <v>0</v>
      </c>
      <c r="AA9" s="272"/>
      <c r="AB9" s="503">
        <v>0</v>
      </c>
      <c r="AC9" s="503">
        <v>0</v>
      </c>
      <c r="AD9" s="503">
        <v>0</v>
      </c>
      <c r="AE9" s="272"/>
      <c r="AF9" s="503">
        <v>4800</v>
      </c>
      <c r="AG9" s="503">
        <v>4800</v>
      </c>
      <c r="AH9" s="503">
        <v>4800</v>
      </c>
      <c r="AI9" s="272"/>
      <c r="AJ9" s="503">
        <v>4800</v>
      </c>
      <c r="AK9" s="503">
        <v>4800</v>
      </c>
      <c r="AL9" s="503">
        <v>4800</v>
      </c>
      <c r="AM9" s="272"/>
      <c r="AN9" s="503">
        <v>0</v>
      </c>
      <c r="AO9" s="503">
        <v>0</v>
      </c>
      <c r="AP9" s="503">
        <v>0</v>
      </c>
      <c r="AQ9" s="272"/>
      <c r="AR9" s="503">
        <v>0</v>
      </c>
      <c r="AS9" s="270"/>
      <c r="AT9" s="503">
        <v>1000</v>
      </c>
      <c r="AU9" s="503">
        <v>1100</v>
      </c>
      <c r="AV9" s="503">
        <v>1200</v>
      </c>
      <c r="AW9" s="270"/>
      <c r="AY9" s="275">
        <v>1</v>
      </c>
      <c r="AZ9" s="274"/>
      <c r="BD9" s="62" t="s">
        <v>286</v>
      </c>
      <c r="BH9" s="62">
        <v>30</v>
      </c>
      <c r="BM9" s="277" t="s">
        <v>695</v>
      </c>
      <c r="BO9" s="277">
        <v>30</v>
      </c>
      <c r="BP9" s="335">
        <v>4800</v>
      </c>
      <c r="BQ9" s="140">
        <v>4800</v>
      </c>
      <c r="BR9" s="336">
        <v>4800</v>
      </c>
      <c r="BS9" s="335">
        <v>0</v>
      </c>
      <c r="BT9" s="140">
        <v>0</v>
      </c>
      <c r="BU9" s="336">
        <v>0</v>
      </c>
      <c r="BV9" s="335">
        <v>0</v>
      </c>
      <c r="BW9" s="140">
        <v>0</v>
      </c>
      <c r="BX9" s="336">
        <v>0</v>
      </c>
      <c r="BY9" s="335">
        <v>0</v>
      </c>
      <c r="BZ9" s="140">
        <v>0</v>
      </c>
      <c r="CA9" s="336">
        <v>0</v>
      </c>
      <c r="CB9" s="335">
        <v>4800</v>
      </c>
      <c r="CC9" s="140">
        <v>4800</v>
      </c>
      <c r="CD9" s="336">
        <v>4800</v>
      </c>
      <c r="CE9" s="335">
        <v>4800</v>
      </c>
      <c r="CF9" s="140">
        <v>4800</v>
      </c>
      <c r="CG9" s="336">
        <v>4800</v>
      </c>
      <c r="CH9" s="335">
        <v>0</v>
      </c>
      <c r="CI9" s="140">
        <v>0</v>
      </c>
      <c r="CJ9" s="336">
        <v>0</v>
      </c>
      <c r="CK9" s="277">
        <v>0</v>
      </c>
      <c r="CL9" s="419">
        <v>1000</v>
      </c>
      <c r="CM9" s="105">
        <v>1100</v>
      </c>
      <c r="CN9" s="420">
        <v>1200</v>
      </c>
      <c r="CQ9" s="275" t="s">
        <v>383</v>
      </c>
      <c r="CR9" s="325">
        <v>0</v>
      </c>
      <c r="CS9" s="325"/>
      <c r="CT9" s="325">
        <v>0</v>
      </c>
      <c r="CU9" s="325">
        <v>0</v>
      </c>
      <c r="CV9" s="325">
        <v>0</v>
      </c>
      <c r="CW9" s="325">
        <v>0</v>
      </c>
      <c r="CX9" s="138">
        <v>0</v>
      </c>
      <c r="CY9" s="138">
        <v>0</v>
      </c>
      <c r="CZ9" s="122">
        <v>0</v>
      </c>
      <c r="DA9" s="245">
        <v>0</v>
      </c>
      <c r="DB9" s="245">
        <v>0</v>
      </c>
      <c r="DC9" s="221">
        <v>0</v>
      </c>
      <c r="DD9" s="122">
        <v>0</v>
      </c>
      <c r="DE9" s="122">
        <v>0</v>
      </c>
      <c r="DF9" s="138">
        <v>0</v>
      </c>
      <c r="DG9" s="221">
        <v>0</v>
      </c>
      <c r="DH9" s="221">
        <v>0</v>
      </c>
      <c r="DI9" s="245">
        <v>0</v>
      </c>
      <c r="DJ9" s="138">
        <v>0</v>
      </c>
      <c r="DK9" s="138">
        <v>0</v>
      </c>
      <c r="DL9" s="122">
        <v>0</v>
      </c>
      <c r="DM9" s="221">
        <v>0</v>
      </c>
      <c r="DN9" s="221">
        <v>0</v>
      </c>
      <c r="DO9" s="334">
        <v>0</v>
      </c>
      <c r="DP9" s="425">
        <v>0</v>
      </c>
      <c r="DQ9" s="425">
        <v>0</v>
      </c>
      <c r="DR9" s="172">
        <v>0</v>
      </c>
      <c r="DS9" s="325"/>
      <c r="DT9" s="325">
        <v>0</v>
      </c>
      <c r="DU9" s="325"/>
      <c r="DV9" s="325"/>
      <c r="DW9" s="122">
        <v>0</v>
      </c>
      <c r="DX9" s="122">
        <v>0</v>
      </c>
      <c r="DY9" s="172">
        <v>0</v>
      </c>
      <c r="DZ9" s="325">
        <v>0</v>
      </c>
      <c r="EA9" s="325"/>
      <c r="EB9" s="325"/>
      <c r="EC9" s="325"/>
      <c r="ED9" s="325"/>
      <c r="EE9" s="325"/>
      <c r="EF9" s="325"/>
      <c r="EG9" s="325"/>
      <c r="EH9" s="325"/>
      <c r="EK9" s="274">
        <v>4800</v>
      </c>
      <c r="EL9" s="62">
        <v>14400</v>
      </c>
      <c r="EM9" s="62">
        <v>480</v>
      </c>
      <c r="EN9" s="275">
        <v>1.732</v>
      </c>
      <c r="EO9" s="333">
        <v>17.321016166281755</v>
      </c>
      <c r="EP9" s="333">
        <v>69.284064665127019</v>
      </c>
      <c r="ES9" s="274">
        <v>4800</v>
      </c>
      <c r="ET9" s="62">
        <v>14400</v>
      </c>
      <c r="EU9" s="62">
        <v>480</v>
      </c>
      <c r="EV9" s="62">
        <v>1.732</v>
      </c>
      <c r="EW9" s="62">
        <v>17.321016166281755</v>
      </c>
    </row>
    <row r="10" spans="1:153" ht="14.1" customHeight="1">
      <c r="A10" s="270"/>
      <c r="B10" s="273">
        <v>5</v>
      </c>
      <c r="C10" s="270"/>
      <c r="D10" s="539" t="s">
        <v>571</v>
      </c>
      <c r="E10" s="285"/>
      <c r="F10" s="539" t="s">
        <v>705</v>
      </c>
      <c r="G10" s="272"/>
      <c r="H10" s="501">
        <v>1</v>
      </c>
      <c r="I10" s="272"/>
      <c r="J10" s="501" t="s">
        <v>49</v>
      </c>
      <c r="K10" s="272"/>
      <c r="L10" s="501">
        <v>35</v>
      </c>
      <c r="M10" s="272"/>
      <c r="N10" s="501">
        <v>35</v>
      </c>
      <c r="O10" s="272"/>
      <c r="P10" s="503">
        <v>0</v>
      </c>
      <c r="Q10" s="503">
        <v>0</v>
      </c>
      <c r="R10" s="503">
        <v>0</v>
      </c>
      <c r="S10" s="272"/>
      <c r="T10" s="503">
        <v>0</v>
      </c>
      <c r="U10" s="503">
        <v>0</v>
      </c>
      <c r="V10" s="503">
        <v>0</v>
      </c>
      <c r="W10" s="272"/>
      <c r="X10" s="503">
        <v>0</v>
      </c>
      <c r="Y10" s="503">
        <v>0</v>
      </c>
      <c r="Z10" s="503">
        <v>0</v>
      </c>
      <c r="AA10" s="272"/>
      <c r="AB10" s="503">
        <v>0</v>
      </c>
      <c r="AC10" s="503">
        <v>0</v>
      </c>
      <c r="AD10" s="503">
        <v>0</v>
      </c>
      <c r="AE10" s="272"/>
      <c r="AF10" s="503">
        <v>0</v>
      </c>
      <c r="AG10" s="503">
        <v>0</v>
      </c>
      <c r="AH10" s="503">
        <v>0</v>
      </c>
      <c r="AI10" s="272"/>
      <c r="AJ10" s="503">
        <v>0</v>
      </c>
      <c r="AK10" s="503">
        <v>0</v>
      </c>
      <c r="AL10" s="503">
        <v>0</v>
      </c>
      <c r="AM10" s="272"/>
      <c r="AN10" s="503">
        <v>0</v>
      </c>
      <c r="AO10" s="503">
        <v>0</v>
      </c>
      <c r="AP10" s="503">
        <v>0</v>
      </c>
      <c r="AQ10" s="272"/>
      <c r="AR10" s="503">
        <v>0</v>
      </c>
      <c r="AS10" s="270"/>
      <c r="AT10" s="503">
        <v>1300</v>
      </c>
      <c r="AU10" s="503">
        <v>1400</v>
      </c>
      <c r="AV10" s="503">
        <v>1500</v>
      </c>
      <c r="AW10" s="270"/>
      <c r="AY10" s="275">
        <v>0</v>
      </c>
      <c r="AZ10" s="274"/>
      <c r="BD10" s="62" t="s">
        <v>203</v>
      </c>
      <c r="BH10" s="62">
        <v>35</v>
      </c>
      <c r="BM10" s="277" t="s">
        <v>105</v>
      </c>
      <c r="BO10" s="277" t="s">
        <v>105</v>
      </c>
      <c r="BP10" s="335" t="s">
        <v>768</v>
      </c>
      <c r="BQ10" s="140" t="s">
        <v>105</v>
      </c>
      <c r="BR10" s="336" t="s">
        <v>105</v>
      </c>
      <c r="BS10" s="335" t="s">
        <v>768</v>
      </c>
      <c r="BT10" s="140" t="s">
        <v>105</v>
      </c>
      <c r="BU10" s="336" t="s">
        <v>105</v>
      </c>
      <c r="BV10" s="335" t="s">
        <v>768</v>
      </c>
      <c r="BW10" s="140" t="s">
        <v>105</v>
      </c>
      <c r="BX10" s="336" t="s">
        <v>105</v>
      </c>
      <c r="BY10" s="335" t="s">
        <v>768</v>
      </c>
      <c r="BZ10" s="140" t="s">
        <v>105</v>
      </c>
      <c r="CA10" s="336" t="s">
        <v>105</v>
      </c>
      <c r="CB10" s="335" t="s">
        <v>768</v>
      </c>
      <c r="CC10" s="140" t="s">
        <v>105</v>
      </c>
      <c r="CD10" s="336" t="s">
        <v>105</v>
      </c>
      <c r="CE10" s="335" t="s">
        <v>768</v>
      </c>
      <c r="CF10" s="140" t="s">
        <v>105</v>
      </c>
      <c r="CG10" s="336" t="s">
        <v>105</v>
      </c>
      <c r="CH10" s="335" t="s">
        <v>768</v>
      </c>
      <c r="CI10" s="140" t="s">
        <v>105</v>
      </c>
      <c r="CJ10" s="336" t="s">
        <v>105</v>
      </c>
      <c r="CK10" s="277" t="s">
        <v>105</v>
      </c>
      <c r="CL10" s="419" t="s">
        <v>768</v>
      </c>
      <c r="CM10" s="105" t="s">
        <v>105</v>
      </c>
      <c r="CN10" s="420" t="s">
        <v>105</v>
      </c>
      <c r="CQ10" s="275" t="s">
        <v>105</v>
      </c>
      <c r="CR10" s="325">
        <v>0</v>
      </c>
      <c r="CS10" s="325"/>
      <c r="CT10" s="325">
        <v>0</v>
      </c>
      <c r="CU10" s="325">
        <v>0</v>
      </c>
      <c r="CV10" s="325">
        <v>0</v>
      </c>
      <c r="CW10" s="325">
        <v>0</v>
      </c>
      <c r="CX10" s="122">
        <v>0</v>
      </c>
      <c r="CY10" s="138">
        <v>0</v>
      </c>
      <c r="CZ10" s="138">
        <v>0</v>
      </c>
      <c r="DA10" s="221">
        <v>0</v>
      </c>
      <c r="DB10" s="245">
        <v>0</v>
      </c>
      <c r="DC10" s="245">
        <v>0</v>
      </c>
      <c r="DD10" s="138">
        <v>0</v>
      </c>
      <c r="DE10" s="122">
        <v>0</v>
      </c>
      <c r="DF10" s="122">
        <v>0</v>
      </c>
      <c r="DG10" s="245">
        <v>0</v>
      </c>
      <c r="DH10" s="221">
        <v>0</v>
      </c>
      <c r="DI10" s="221">
        <v>0</v>
      </c>
      <c r="DJ10" s="122">
        <v>0</v>
      </c>
      <c r="DK10" s="138">
        <v>0</v>
      </c>
      <c r="DL10" s="138">
        <v>0</v>
      </c>
      <c r="DM10" s="334">
        <v>0</v>
      </c>
      <c r="DN10" s="221">
        <v>0</v>
      </c>
      <c r="DO10" s="221">
        <v>0</v>
      </c>
      <c r="DP10" s="172">
        <v>0</v>
      </c>
      <c r="DQ10" s="425">
        <v>0</v>
      </c>
      <c r="DR10" s="425">
        <v>0</v>
      </c>
      <c r="DS10" s="325"/>
      <c r="DT10" s="325">
        <v>0</v>
      </c>
      <c r="DU10" s="325"/>
      <c r="DV10" s="325"/>
      <c r="DW10" s="172">
        <v>0</v>
      </c>
      <c r="DX10" s="122">
        <v>0</v>
      </c>
      <c r="DY10" s="122">
        <v>0</v>
      </c>
      <c r="DZ10" s="325">
        <v>0</v>
      </c>
      <c r="EA10" s="325"/>
      <c r="EB10" s="325"/>
      <c r="EC10" s="325"/>
      <c r="ED10" s="325"/>
      <c r="EE10" s="325"/>
      <c r="EF10" s="325"/>
      <c r="EG10" s="325"/>
      <c r="EH10" s="325"/>
      <c r="EK10" s="274">
        <v>0</v>
      </c>
      <c r="EL10" s="62">
        <v>0</v>
      </c>
      <c r="EM10" s="62">
        <v>480</v>
      </c>
      <c r="EN10" s="275">
        <v>1</v>
      </c>
      <c r="EO10" s="333">
        <v>0</v>
      </c>
      <c r="EP10" s="333">
        <v>0</v>
      </c>
      <c r="ES10" s="274">
        <v>0</v>
      </c>
      <c r="ET10" s="62">
        <v>0</v>
      </c>
      <c r="EU10" s="62">
        <v>480</v>
      </c>
      <c r="EV10" s="62">
        <v>1</v>
      </c>
      <c r="EW10" s="62">
        <v>0</v>
      </c>
    </row>
    <row r="11" spans="1:153" ht="14.1" customHeight="1">
      <c r="A11" s="270"/>
      <c r="B11" s="273">
        <v>6</v>
      </c>
      <c r="C11" s="270"/>
      <c r="D11" s="539" t="s">
        <v>572</v>
      </c>
      <c r="E11" s="285"/>
      <c r="F11" s="539" t="s">
        <v>705</v>
      </c>
      <c r="G11" s="272"/>
      <c r="H11" s="501">
        <v>1</v>
      </c>
      <c r="I11" s="272"/>
      <c r="J11" s="501" t="s">
        <v>49</v>
      </c>
      <c r="K11" s="272"/>
      <c r="L11" s="501">
        <v>40</v>
      </c>
      <c r="M11" s="272"/>
      <c r="N11" s="501">
        <v>40</v>
      </c>
      <c r="O11" s="272"/>
      <c r="P11" s="503">
        <v>0</v>
      </c>
      <c r="Q11" s="503">
        <v>0</v>
      </c>
      <c r="R11" s="503">
        <v>0</v>
      </c>
      <c r="S11" s="272"/>
      <c r="T11" s="503">
        <v>0</v>
      </c>
      <c r="U11" s="503">
        <v>0</v>
      </c>
      <c r="V11" s="503">
        <v>0</v>
      </c>
      <c r="W11" s="272"/>
      <c r="X11" s="503">
        <v>0</v>
      </c>
      <c r="Y11" s="503">
        <v>0</v>
      </c>
      <c r="Z11" s="503">
        <v>0</v>
      </c>
      <c r="AA11" s="272"/>
      <c r="AB11" s="503">
        <v>0</v>
      </c>
      <c r="AC11" s="503">
        <v>0</v>
      </c>
      <c r="AD11" s="503">
        <v>0</v>
      </c>
      <c r="AE11" s="272"/>
      <c r="AF11" s="503">
        <v>0</v>
      </c>
      <c r="AG11" s="503">
        <v>0</v>
      </c>
      <c r="AH11" s="503">
        <v>0</v>
      </c>
      <c r="AI11" s="272"/>
      <c r="AJ11" s="503">
        <v>0</v>
      </c>
      <c r="AK11" s="503">
        <v>0</v>
      </c>
      <c r="AL11" s="503">
        <v>0</v>
      </c>
      <c r="AM11" s="272"/>
      <c r="AN11" s="503">
        <v>0</v>
      </c>
      <c r="AO11" s="503">
        <v>0</v>
      </c>
      <c r="AP11" s="503">
        <v>0</v>
      </c>
      <c r="AQ11" s="272"/>
      <c r="AR11" s="503">
        <v>0</v>
      </c>
      <c r="AS11" s="270"/>
      <c r="AT11" s="503">
        <v>1600</v>
      </c>
      <c r="AU11" s="503">
        <v>1700</v>
      </c>
      <c r="AV11" s="503">
        <v>1800</v>
      </c>
      <c r="AW11" s="270"/>
      <c r="AY11" s="275">
        <v>0</v>
      </c>
      <c r="AZ11" s="274"/>
      <c r="BH11" s="62">
        <v>40</v>
      </c>
      <c r="BM11" s="277" t="s">
        <v>105</v>
      </c>
      <c r="BO11" s="277" t="s">
        <v>105</v>
      </c>
      <c r="BP11" s="335" t="s">
        <v>105</v>
      </c>
      <c r="BQ11" s="140" t="s">
        <v>105</v>
      </c>
      <c r="BR11" s="336" t="s">
        <v>105</v>
      </c>
      <c r="BS11" s="335" t="s">
        <v>105</v>
      </c>
      <c r="BT11" s="140" t="s">
        <v>105</v>
      </c>
      <c r="BU11" s="336" t="s">
        <v>105</v>
      </c>
      <c r="BV11" s="335" t="s">
        <v>105</v>
      </c>
      <c r="BW11" s="140" t="s">
        <v>105</v>
      </c>
      <c r="BX11" s="336" t="s">
        <v>105</v>
      </c>
      <c r="BY11" s="335" t="s">
        <v>105</v>
      </c>
      <c r="BZ11" s="140" t="s">
        <v>105</v>
      </c>
      <c r="CA11" s="336" t="s">
        <v>105</v>
      </c>
      <c r="CB11" s="335" t="s">
        <v>105</v>
      </c>
      <c r="CC11" s="140" t="s">
        <v>105</v>
      </c>
      <c r="CD11" s="336" t="s">
        <v>105</v>
      </c>
      <c r="CE11" s="335" t="s">
        <v>105</v>
      </c>
      <c r="CF11" s="140" t="s">
        <v>105</v>
      </c>
      <c r="CG11" s="336" t="s">
        <v>105</v>
      </c>
      <c r="CH11" s="335" t="s">
        <v>105</v>
      </c>
      <c r="CI11" s="140" t="s">
        <v>105</v>
      </c>
      <c r="CJ11" s="336" t="s">
        <v>105</v>
      </c>
      <c r="CK11" s="277" t="s">
        <v>105</v>
      </c>
      <c r="CL11" s="419" t="s">
        <v>105</v>
      </c>
      <c r="CM11" s="105" t="s">
        <v>105</v>
      </c>
      <c r="CN11" s="420" t="s">
        <v>105</v>
      </c>
      <c r="CQ11" s="275" t="s">
        <v>105</v>
      </c>
      <c r="CR11" s="325">
        <v>0</v>
      </c>
      <c r="CS11" s="325"/>
      <c r="CT11" s="325">
        <v>0</v>
      </c>
      <c r="CU11" s="325">
        <v>0</v>
      </c>
      <c r="CV11" s="325">
        <v>0</v>
      </c>
      <c r="CW11" s="325">
        <v>0</v>
      </c>
      <c r="CX11" s="138">
        <v>0</v>
      </c>
      <c r="CY11" s="122">
        <v>0</v>
      </c>
      <c r="CZ11" s="138">
        <v>0</v>
      </c>
      <c r="DA11" s="245">
        <v>0</v>
      </c>
      <c r="DB11" s="221">
        <v>0</v>
      </c>
      <c r="DC11" s="245">
        <v>0</v>
      </c>
      <c r="DD11" s="122">
        <v>0</v>
      </c>
      <c r="DE11" s="138">
        <v>0</v>
      </c>
      <c r="DF11" s="122">
        <v>0</v>
      </c>
      <c r="DG11" s="221">
        <v>0</v>
      </c>
      <c r="DH11" s="245">
        <v>0</v>
      </c>
      <c r="DI11" s="221">
        <v>0</v>
      </c>
      <c r="DJ11" s="138">
        <v>0</v>
      </c>
      <c r="DK11" s="122">
        <v>0</v>
      </c>
      <c r="DL11" s="138">
        <v>0</v>
      </c>
      <c r="DM11" s="221">
        <v>0</v>
      </c>
      <c r="DN11" s="334">
        <v>0</v>
      </c>
      <c r="DO11" s="221">
        <v>0</v>
      </c>
      <c r="DP11" s="425">
        <v>0</v>
      </c>
      <c r="DQ11" s="172">
        <v>0</v>
      </c>
      <c r="DR11" s="425">
        <v>0</v>
      </c>
      <c r="DS11" s="325"/>
      <c r="DT11" s="325">
        <v>0</v>
      </c>
      <c r="DU11" s="325"/>
      <c r="DV11" s="325"/>
      <c r="DW11" s="122">
        <v>0</v>
      </c>
      <c r="DX11" s="172">
        <v>0</v>
      </c>
      <c r="DY11" s="122">
        <v>0</v>
      </c>
      <c r="DZ11" s="325">
        <v>0</v>
      </c>
      <c r="EA11" s="325"/>
      <c r="EB11" s="325"/>
      <c r="EC11" s="325"/>
      <c r="ED11" s="325"/>
      <c r="EE11" s="325"/>
      <c r="EF11" s="325"/>
      <c r="EG11" s="325"/>
      <c r="EH11" s="325"/>
      <c r="EK11" s="274">
        <v>0</v>
      </c>
      <c r="EL11" s="62">
        <v>0</v>
      </c>
      <c r="EM11" s="62">
        <v>480</v>
      </c>
      <c r="EN11" s="275">
        <v>1</v>
      </c>
      <c r="EO11" s="333">
        <v>0</v>
      </c>
      <c r="EP11" s="333">
        <v>0</v>
      </c>
      <c r="ES11" s="274">
        <v>0</v>
      </c>
      <c r="ET11" s="62">
        <v>0</v>
      </c>
      <c r="EU11" s="62">
        <v>480</v>
      </c>
      <c r="EV11" s="62">
        <v>1</v>
      </c>
      <c r="EW11" s="62">
        <v>0</v>
      </c>
    </row>
    <row r="12" spans="1:153" ht="14.1" customHeight="1">
      <c r="A12" s="270"/>
      <c r="B12" s="273">
        <v>7</v>
      </c>
      <c r="C12" s="270"/>
      <c r="D12" s="539" t="s">
        <v>573</v>
      </c>
      <c r="E12" s="285"/>
      <c r="F12" s="539" t="s">
        <v>705</v>
      </c>
      <c r="G12" s="272"/>
      <c r="H12" s="501">
        <v>1</v>
      </c>
      <c r="I12" s="272"/>
      <c r="J12" s="501" t="s">
        <v>49</v>
      </c>
      <c r="K12" s="272"/>
      <c r="L12" s="501">
        <v>50</v>
      </c>
      <c r="M12" s="272"/>
      <c r="N12" s="501">
        <v>45</v>
      </c>
      <c r="O12" s="272"/>
      <c r="P12" s="503">
        <v>0</v>
      </c>
      <c r="Q12" s="503">
        <v>0</v>
      </c>
      <c r="R12" s="503">
        <v>0</v>
      </c>
      <c r="S12" s="272"/>
      <c r="T12" s="503">
        <v>0</v>
      </c>
      <c r="U12" s="503">
        <v>0</v>
      </c>
      <c r="V12" s="503">
        <v>0</v>
      </c>
      <c r="W12" s="272"/>
      <c r="X12" s="503">
        <v>0</v>
      </c>
      <c r="Y12" s="503">
        <v>0</v>
      </c>
      <c r="Z12" s="503">
        <v>0</v>
      </c>
      <c r="AA12" s="272"/>
      <c r="AB12" s="503">
        <v>0</v>
      </c>
      <c r="AC12" s="503">
        <v>0</v>
      </c>
      <c r="AD12" s="503">
        <v>0</v>
      </c>
      <c r="AE12" s="272"/>
      <c r="AF12" s="503">
        <v>0</v>
      </c>
      <c r="AG12" s="503">
        <v>0</v>
      </c>
      <c r="AH12" s="503">
        <v>0</v>
      </c>
      <c r="AI12" s="272"/>
      <c r="AJ12" s="503">
        <v>0</v>
      </c>
      <c r="AK12" s="503">
        <v>0</v>
      </c>
      <c r="AL12" s="503">
        <v>0</v>
      </c>
      <c r="AM12" s="272"/>
      <c r="AN12" s="503">
        <v>0</v>
      </c>
      <c r="AO12" s="503">
        <v>0</v>
      </c>
      <c r="AP12" s="503">
        <v>0</v>
      </c>
      <c r="AQ12" s="272"/>
      <c r="AR12" s="503">
        <v>0</v>
      </c>
      <c r="AS12" s="270"/>
      <c r="AT12" s="503">
        <v>1900</v>
      </c>
      <c r="AU12" s="503">
        <v>2000</v>
      </c>
      <c r="AV12" s="503">
        <v>2100</v>
      </c>
      <c r="AW12" s="270"/>
      <c r="AY12" s="275">
        <v>0</v>
      </c>
      <c r="AZ12" s="274"/>
      <c r="BH12" s="62">
        <v>45</v>
      </c>
      <c r="BM12" s="277" t="s">
        <v>105</v>
      </c>
      <c r="BO12" s="277" t="s">
        <v>105</v>
      </c>
      <c r="BP12" s="335" t="s">
        <v>105</v>
      </c>
      <c r="BQ12" s="140" t="s">
        <v>105</v>
      </c>
      <c r="BR12" s="336" t="s">
        <v>105</v>
      </c>
      <c r="BS12" s="335" t="s">
        <v>105</v>
      </c>
      <c r="BT12" s="140" t="s">
        <v>105</v>
      </c>
      <c r="BU12" s="336" t="s">
        <v>105</v>
      </c>
      <c r="BV12" s="335" t="s">
        <v>105</v>
      </c>
      <c r="BW12" s="140" t="s">
        <v>105</v>
      </c>
      <c r="BX12" s="336" t="s">
        <v>105</v>
      </c>
      <c r="BY12" s="335" t="s">
        <v>105</v>
      </c>
      <c r="BZ12" s="140" t="s">
        <v>105</v>
      </c>
      <c r="CA12" s="336" t="s">
        <v>105</v>
      </c>
      <c r="CB12" s="335" t="s">
        <v>105</v>
      </c>
      <c r="CC12" s="140" t="s">
        <v>105</v>
      </c>
      <c r="CD12" s="336" t="s">
        <v>105</v>
      </c>
      <c r="CE12" s="335" t="s">
        <v>105</v>
      </c>
      <c r="CF12" s="140" t="s">
        <v>105</v>
      </c>
      <c r="CG12" s="336" t="s">
        <v>105</v>
      </c>
      <c r="CH12" s="335" t="s">
        <v>105</v>
      </c>
      <c r="CI12" s="140" t="s">
        <v>105</v>
      </c>
      <c r="CJ12" s="336" t="s">
        <v>105</v>
      </c>
      <c r="CK12" s="277" t="s">
        <v>105</v>
      </c>
      <c r="CL12" s="419" t="s">
        <v>105</v>
      </c>
      <c r="CM12" s="105" t="s">
        <v>105</v>
      </c>
      <c r="CN12" s="420" t="s">
        <v>105</v>
      </c>
      <c r="CQ12" s="275" t="s">
        <v>105</v>
      </c>
      <c r="CR12" s="325">
        <v>0</v>
      </c>
      <c r="CS12" s="325"/>
      <c r="CT12" s="325">
        <v>0</v>
      </c>
      <c r="CU12" s="325">
        <v>0</v>
      </c>
      <c r="CV12" s="325">
        <v>0</v>
      </c>
      <c r="CW12" s="325">
        <v>0</v>
      </c>
      <c r="CX12" s="138">
        <v>0</v>
      </c>
      <c r="CY12" s="138">
        <v>0</v>
      </c>
      <c r="CZ12" s="122">
        <v>0</v>
      </c>
      <c r="DA12" s="245">
        <v>0</v>
      </c>
      <c r="DB12" s="245">
        <v>0</v>
      </c>
      <c r="DC12" s="221">
        <v>0</v>
      </c>
      <c r="DD12" s="122">
        <v>0</v>
      </c>
      <c r="DE12" s="122">
        <v>0</v>
      </c>
      <c r="DF12" s="138">
        <v>0</v>
      </c>
      <c r="DG12" s="221">
        <v>0</v>
      </c>
      <c r="DH12" s="221">
        <v>0</v>
      </c>
      <c r="DI12" s="245">
        <v>0</v>
      </c>
      <c r="DJ12" s="138">
        <v>0</v>
      </c>
      <c r="DK12" s="138">
        <v>0</v>
      </c>
      <c r="DL12" s="122">
        <v>0</v>
      </c>
      <c r="DM12" s="221">
        <v>0</v>
      </c>
      <c r="DN12" s="221">
        <v>0</v>
      </c>
      <c r="DO12" s="334">
        <v>0</v>
      </c>
      <c r="DP12" s="425">
        <v>0</v>
      </c>
      <c r="DQ12" s="425">
        <v>0</v>
      </c>
      <c r="DR12" s="172">
        <v>0</v>
      </c>
      <c r="DS12" s="325"/>
      <c r="DT12" s="325">
        <v>0</v>
      </c>
      <c r="DU12" s="325"/>
      <c r="DV12" s="325"/>
      <c r="DW12" s="122">
        <v>0</v>
      </c>
      <c r="DX12" s="122">
        <v>0</v>
      </c>
      <c r="DY12" s="172">
        <v>0</v>
      </c>
      <c r="DZ12" s="325">
        <v>0</v>
      </c>
      <c r="EA12" s="325"/>
      <c r="EB12" s="325"/>
      <c r="EC12" s="325"/>
      <c r="ED12" s="325"/>
      <c r="EE12" s="325"/>
      <c r="EF12" s="325"/>
      <c r="EG12" s="325"/>
      <c r="EH12" s="325"/>
      <c r="EK12" s="274">
        <v>0</v>
      </c>
      <c r="EL12" s="62">
        <v>0</v>
      </c>
      <c r="EM12" s="62">
        <v>480</v>
      </c>
      <c r="EN12" s="275">
        <v>1</v>
      </c>
      <c r="EO12" s="333">
        <v>0</v>
      </c>
      <c r="EP12" s="333">
        <v>0</v>
      </c>
      <c r="ES12" s="274">
        <v>0</v>
      </c>
      <c r="ET12" s="62">
        <v>0</v>
      </c>
      <c r="EU12" s="62">
        <v>480</v>
      </c>
      <c r="EV12" s="62">
        <v>1</v>
      </c>
      <c r="EW12" s="62">
        <v>0</v>
      </c>
    </row>
    <row r="13" spans="1:153" ht="14.1" customHeight="1">
      <c r="A13" s="270"/>
      <c r="B13" s="273">
        <v>8</v>
      </c>
      <c r="C13" s="270"/>
      <c r="D13" s="539" t="s">
        <v>574</v>
      </c>
      <c r="E13" s="285"/>
      <c r="F13" s="539" t="s">
        <v>705</v>
      </c>
      <c r="G13" s="272"/>
      <c r="H13" s="501">
        <v>1</v>
      </c>
      <c r="I13" s="272"/>
      <c r="J13" s="501" t="s">
        <v>49</v>
      </c>
      <c r="K13" s="272"/>
      <c r="L13" s="501">
        <v>60</v>
      </c>
      <c r="M13" s="272"/>
      <c r="N13" s="501">
        <v>50</v>
      </c>
      <c r="O13" s="272"/>
      <c r="P13" s="503">
        <v>0</v>
      </c>
      <c r="Q13" s="503">
        <v>0</v>
      </c>
      <c r="R13" s="503">
        <v>0</v>
      </c>
      <c r="S13" s="272"/>
      <c r="T13" s="503">
        <v>0</v>
      </c>
      <c r="U13" s="503">
        <v>0</v>
      </c>
      <c r="V13" s="503">
        <v>0</v>
      </c>
      <c r="W13" s="272"/>
      <c r="X13" s="503">
        <v>0</v>
      </c>
      <c r="Y13" s="503">
        <v>0</v>
      </c>
      <c r="Z13" s="503">
        <v>0</v>
      </c>
      <c r="AA13" s="272"/>
      <c r="AB13" s="503">
        <v>0</v>
      </c>
      <c r="AC13" s="503">
        <v>0</v>
      </c>
      <c r="AD13" s="503">
        <v>0</v>
      </c>
      <c r="AE13" s="272"/>
      <c r="AF13" s="503">
        <v>0</v>
      </c>
      <c r="AG13" s="503">
        <v>0</v>
      </c>
      <c r="AH13" s="503">
        <v>0</v>
      </c>
      <c r="AI13" s="272"/>
      <c r="AJ13" s="503">
        <v>0</v>
      </c>
      <c r="AK13" s="503">
        <v>0</v>
      </c>
      <c r="AL13" s="503">
        <v>0</v>
      </c>
      <c r="AM13" s="272"/>
      <c r="AN13" s="503">
        <v>0</v>
      </c>
      <c r="AO13" s="503">
        <v>0</v>
      </c>
      <c r="AP13" s="503">
        <v>0</v>
      </c>
      <c r="AQ13" s="272"/>
      <c r="AR13" s="503">
        <v>0</v>
      </c>
      <c r="AS13" s="270"/>
      <c r="AT13" s="503">
        <v>2200</v>
      </c>
      <c r="AU13" s="503">
        <v>2300</v>
      </c>
      <c r="AV13" s="503">
        <v>2400</v>
      </c>
      <c r="AW13" s="270"/>
      <c r="AY13" s="275">
        <v>0</v>
      </c>
      <c r="AZ13" s="274"/>
      <c r="BH13" s="62">
        <v>50</v>
      </c>
      <c r="BM13" s="277" t="s">
        <v>105</v>
      </c>
      <c r="BO13" s="277" t="s">
        <v>105</v>
      </c>
      <c r="BP13" s="335" t="s">
        <v>768</v>
      </c>
      <c r="BQ13" s="140" t="s">
        <v>105</v>
      </c>
      <c r="BR13" s="336" t="s">
        <v>105</v>
      </c>
      <c r="BS13" s="335" t="s">
        <v>768</v>
      </c>
      <c r="BT13" s="140" t="s">
        <v>105</v>
      </c>
      <c r="BU13" s="336" t="s">
        <v>105</v>
      </c>
      <c r="BV13" s="335" t="s">
        <v>768</v>
      </c>
      <c r="BW13" s="140" t="s">
        <v>105</v>
      </c>
      <c r="BX13" s="336" t="s">
        <v>105</v>
      </c>
      <c r="BY13" s="335" t="s">
        <v>768</v>
      </c>
      <c r="BZ13" s="140" t="s">
        <v>105</v>
      </c>
      <c r="CA13" s="336" t="s">
        <v>105</v>
      </c>
      <c r="CB13" s="335" t="s">
        <v>768</v>
      </c>
      <c r="CC13" s="140" t="s">
        <v>105</v>
      </c>
      <c r="CD13" s="336" t="s">
        <v>105</v>
      </c>
      <c r="CE13" s="335" t="s">
        <v>768</v>
      </c>
      <c r="CF13" s="140" t="s">
        <v>105</v>
      </c>
      <c r="CG13" s="336" t="s">
        <v>105</v>
      </c>
      <c r="CH13" s="335" t="s">
        <v>768</v>
      </c>
      <c r="CI13" s="140" t="s">
        <v>105</v>
      </c>
      <c r="CJ13" s="336" t="s">
        <v>105</v>
      </c>
      <c r="CK13" s="277" t="s">
        <v>105</v>
      </c>
      <c r="CL13" s="419" t="s">
        <v>768</v>
      </c>
      <c r="CM13" s="105" t="s">
        <v>105</v>
      </c>
      <c r="CN13" s="420" t="s">
        <v>105</v>
      </c>
      <c r="CQ13" s="275" t="s">
        <v>105</v>
      </c>
      <c r="CR13" s="325">
        <v>0</v>
      </c>
      <c r="CS13" s="325"/>
      <c r="CT13" s="325">
        <v>0</v>
      </c>
      <c r="CU13" s="325">
        <v>0</v>
      </c>
      <c r="CV13" s="325">
        <v>0</v>
      </c>
      <c r="CW13" s="325">
        <v>0</v>
      </c>
      <c r="CX13" s="122">
        <v>0</v>
      </c>
      <c r="CY13" s="138">
        <v>0</v>
      </c>
      <c r="CZ13" s="138">
        <v>0</v>
      </c>
      <c r="DA13" s="221">
        <v>0</v>
      </c>
      <c r="DB13" s="245">
        <v>0</v>
      </c>
      <c r="DC13" s="245">
        <v>0</v>
      </c>
      <c r="DD13" s="138">
        <v>0</v>
      </c>
      <c r="DE13" s="122">
        <v>0</v>
      </c>
      <c r="DF13" s="122">
        <v>0</v>
      </c>
      <c r="DG13" s="245">
        <v>0</v>
      </c>
      <c r="DH13" s="221">
        <v>0</v>
      </c>
      <c r="DI13" s="221">
        <v>0</v>
      </c>
      <c r="DJ13" s="122">
        <v>0</v>
      </c>
      <c r="DK13" s="138">
        <v>0</v>
      </c>
      <c r="DL13" s="138">
        <v>0</v>
      </c>
      <c r="DM13" s="334">
        <v>0</v>
      </c>
      <c r="DN13" s="221">
        <v>0</v>
      </c>
      <c r="DO13" s="221">
        <v>0</v>
      </c>
      <c r="DP13" s="172">
        <v>0</v>
      </c>
      <c r="DQ13" s="425">
        <v>0</v>
      </c>
      <c r="DR13" s="425">
        <v>0</v>
      </c>
      <c r="DS13" s="325"/>
      <c r="DT13" s="325">
        <v>0</v>
      </c>
      <c r="DU13" s="325"/>
      <c r="DV13" s="325"/>
      <c r="DW13" s="172">
        <v>0</v>
      </c>
      <c r="DX13" s="122">
        <v>0</v>
      </c>
      <c r="DY13" s="122">
        <v>0</v>
      </c>
      <c r="DZ13" s="325">
        <v>0</v>
      </c>
      <c r="EA13" s="325"/>
      <c r="EB13" s="325"/>
      <c r="EC13" s="325"/>
      <c r="ED13" s="325"/>
      <c r="EE13" s="325"/>
      <c r="EF13" s="325"/>
      <c r="EG13" s="325"/>
      <c r="EH13" s="325"/>
      <c r="EK13" s="274">
        <v>0</v>
      </c>
      <c r="EL13" s="62">
        <v>0</v>
      </c>
      <c r="EM13" s="62">
        <v>480</v>
      </c>
      <c r="EN13" s="275">
        <v>1</v>
      </c>
      <c r="EO13" s="333">
        <v>0</v>
      </c>
      <c r="EP13" s="333">
        <v>0</v>
      </c>
      <c r="ES13" s="274">
        <v>0</v>
      </c>
      <c r="ET13" s="62">
        <v>0</v>
      </c>
      <c r="EU13" s="62">
        <v>480</v>
      </c>
      <c r="EV13" s="62">
        <v>1</v>
      </c>
      <c r="EW13" s="62">
        <v>0</v>
      </c>
    </row>
    <row r="14" spans="1:153" ht="14.1" customHeight="1">
      <c r="A14" s="270"/>
      <c r="B14" s="273">
        <v>9</v>
      </c>
      <c r="C14" s="270"/>
      <c r="D14" s="539" t="s">
        <v>575</v>
      </c>
      <c r="E14" s="285"/>
      <c r="F14" s="539" t="s">
        <v>705</v>
      </c>
      <c r="G14" s="272"/>
      <c r="H14" s="501">
        <v>1</v>
      </c>
      <c r="I14" s="272"/>
      <c r="J14" s="501" t="s">
        <v>49</v>
      </c>
      <c r="K14" s="272"/>
      <c r="L14" s="501">
        <v>70</v>
      </c>
      <c r="M14" s="272"/>
      <c r="N14" s="501">
        <v>60</v>
      </c>
      <c r="O14" s="272"/>
      <c r="P14" s="503">
        <v>0</v>
      </c>
      <c r="Q14" s="503">
        <v>0</v>
      </c>
      <c r="R14" s="503">
        <v>0</v>
      </c>
      <c r="S14" s="272"/>
      <c r="T14" s="503">
        <v>0</v>
      </c>
      <c r="U14" s="503">
        <v>0</v>
      </c>
      <c r="V14" s="503">
        <v>0</v>
      </c>
      <c r="W14" s="272"/>
      <c r="X14" s="503">
        <v>0</v>
      </c>
      <c r="Y14" s="503">
        <v>0</v>
      </c>
      <c r="Z14" s="503">
        <v>0</v>
      </c>
      <c r="AA14" s="272"/>
      <c r="AB14" s="503">
        <v>0</v>
      </c>
      <c r="AC14" s="503">
        <v>0</v>
      </c>
      <c r="AD14" s="503">
        <v>0</v>
      </c>
      <c r="AE14" s="272"/>
      <c r="AF14" s="503">
        <v>0</v>
      </c>
      <c r="AG14" s="503">
        <v>0</v>
      </c>
      <c r="AH14" s="503">
        <v>0</v>
      </c>
      <c r="AI14" s="272"/>
      <c r="AJ14" s="503">
        <v>0</v>
      </c>
      <c r="AK14" s="503">
        <v>0</v>
      </c>
      <c r="AL14" s="503">
        <v>0</v>
      </c>
      <c r="AM14" s="272"/>
      <c r="AN14" s="503">
        <v>0</v>
      </c>
      <c r="AO14" s="503">
        <v>0</v>
      </c>
      <c r="AP14" s="503">
        <v>0</v>
      </c>
      <c r="AQ14" s="272"/>
      <c r="AR14" s="503">
        <v>0</v>
      </c>
      <c r="AS14" s="270"/>
      <c r="AT14" s="503">
        <v>2500</v>
      </c>
      <c r="AU14" s="503">
        <v>2600</v>
      </c>
      <c r="AV14" s="503">
        <v>2700</v>
      </c>
      <c r="AW14" s="270"/>
      <c r="AY14" s="275">
        <v>0</v>
      </c>
      <c r="AZ14" s="274"/>
      <c r="BH14" s="62">
        <v>60</v>
      </c>
      <c r="BM14" s="277" t="s">
        <v>105</v>
      </c>
      <c r="BO14" s="277" t="s">
        <v>105</v>
      </c>
      <c r="BP14" s="335" t="s">
        <v>105</v>
      </c>
      <c r="BQ14" s="140" t="s">
        <v>105</v>
      </c>
      <c r="BR14" s="336" t="s">
        <v>105</v>
      </c>
      <c r="BS14" s="335" t="s">
        <v>105</v>
      </c>
      <c r="BT14" s="140" t="s">
        <v>105</v>
      </c>
      <c r="BU14" s="336" t="s">
        <v>105</v>
      </c>
      <c r="BV14" s="335" t="s">
        <v>105</v>
      </c>
      <c r="BW14" s="140" t="s">
        <v>105</v>
      </c>
      <c r="BX14" s="336" t="s">
        <v>105</v>
      </c>
      <c r="BY14" s="335" t="s">
        <v>105</v>
      </c>
      <c r="BZ14" s="140" t="s">
        <v>105</v>
      </c>
      <c r="CA14" s="336" t="s">
        <v>105</v>
      </c>
      <c r="CB14" s="335" t="s">
        <v>105</v>
      </c>
      <c r="CC14" s="140" t="s">
        <v>105</v>
      </c>
      <c r="CD14" s="336" t="s">
        <v>105</v>
      </c>
      <c r="CE14" s="335" t="s">
        <v>105</v>
      </c>
      <c r="CF14" s="140" t="s">
        <v>105</v>
      </c>
      <c r="CG14" s="336" t="s">
        <v>105</v>
      </c>
      <c r="CH14" s="335" t="s">
        <v>105</v>
      </c>
      <c r="CI14" s="140" t="s">
        <v>105</v>
      </c>
      <c r="CJ14" s="336" t="s">
        <v>105</v>
      </c>
      <c r="CK14" s="277" t="s">
        <v>105</v>
      </c>
      <c r="CL14" s="419" t="s">
        <v>105</v>
      </c>
      <c r="CM14" s="105" t="s">
        <v>105</v>
      </c>
      <c r="CN14" s="420" t="s">
        <v>105</v>
      </c>
      <c r="CQ14" s="275" t="s">
        <v>105</v>
      </c>
      <c r="CR14" s="325">
        <v>0</v>
      </c>
      <c r="CS14" s="325"/>
      <c r="CT14" s="325">
        <v>0</v>
      </c>
      <c r="CU14" s="325">
        <v>0</v>
      </c>
      <c r="CV14" s="325">
        <v>0</v>
      </c>
      <c r="CW14" s="325">
        <v>0</v>
      </c>
      <c r="CX14" s="138">
        <v>0</v>
      </c>
      <c r="CY14" s="122">
        <v>0</v>
      </c>
      <c r="CZ14" s="138">
        <v>0</v>
      </c>
      <c r="DA14" s="245">
        <v>0</v>
      </c>
      <c r="DB14" s="221">
        <v>0</v>
      </c>
      <c r="DC14" s="245">
        <v>0</v>
      </c>
      <c r="DD14" s="122">
        <v>0</v>
      </c>
      <c r="DE14" s="138">
        <v>0</v>
      </c>
      <c r="DF14" s="122">
        <v>0</v>
      </c>
      <c r="DG14" s="221">
        <v>0</v>
      </c>
      <c r="DH14" s="245">
        <v>0</v>
      </c>
      <c r="DI14" s="221">
        <v>0</v>
      </c>
      <c r="DJ14" s="138">
        <v>0</v>
      </c>
      <c r="DK14" s="122">
        <v>0</v>
      </c>
      <c r="DL14" s="138">
        <v>0</v>
      </c>
      <c r="DM14" s="221">
        <v>0</v>
      </c>
      <c r="DN14" s="334">
        <v>0</v>
      </c>
      <c r="DO14" s="221">
        <v>0</v>
      </c>
      <c r="DP14" s="425">
        <v>0</v>
      </c>
      <c r="DQ14" s="172">
        <v>0</v>
      </c>
      <c r="DR14" s="425">
        <v>0</v>
      </c>
      <c r="DS14" s="325"/>
      <c r="DT14" s="325">
        <v>0</v>
      </c>
      <c r="DU14" s="325"/>
      <c r="DV14" s="325"/>
      <c r="DW14" s="122">
        <v>0</v>
      </c>
      <c r="DX14" s="172">
        <v>0</v>
      </c>
      <c r="DY14" s="122">
        <v>0</v>
      </c>
      <c r="DZ14" s="325">
        <v>0</v>
      </c>
      <c r="EA14" s="325"/>
      <c r="EB14" s="325"/>
      <c r="EC14" s="325"/>
      <c r="ED14" s="325"/>
      <c r="EE14" s="325"/>
      <c r="EF14" s="325"/>
      <c r="EG14" s="325"/>
      <c r="EH14" s="325"/>
      <c r="EK14" s="274">
        <v>0</v>
      </c>
      <c r="EL14" s="62">
        <v>0</v>
      </c>
      <c r="EM14" s="62">
        <v>480</v>
      </c>
      <c r="EN14" s="275">
        <v>1</v>
      </c>
      <c r="EO14" s="333">
        <v>0</v>
      </c>
      <c r="EP14" s="333">
        <v>0</v>
      </c>
      <c r="ES14" s="274">
        <v>0</v>
      </c>
      <c r="ET14" s="62">
        <v>0</v>
      </c>
      <c r="EU14" s="62">
        <v>480</v>
      </c>
      <c r="EV14" s="62">
        <v>1</v>
      </c>
      <c r="EW14" s="62">
        <v>0</v>
      </c>
    </row>
    <row r="15" spans="1:153" ht="14.1" customHeight="1">
      <c r="A15" s="270"/>
      <c r="B15" s="273">
        <v>10</v>
      </c>
      <c r="C15" s="270"/>
      <c r="D15" s="539" t="s">
        <v>576</v>
      </c>
      <c r="E15" s="285"/>
      <c r="F15" s="539" t="s">
        <v>705</v>
      </c>
      <c r="G15" s="272"/>
      <c r="H15" s="501">
        <v>1</v>
      </c>
      <c r="I15" s="272"/>
      <c r="J15" s="501" t="s">
        <v>49</v>
      </c>
      <c r="K15" s="272"/>
      <c r="L15" s="501">
        <v>80</v>
      </c>
      <c r="M15" s="272"/>
      <c r="N15" s="501">
        <v>70</v>
      </c>
      <c r="O15" s="272"/>
      <c r="P15" s="503">
        <v>0</v>
      </c>
      <c r="Q15" s="503">
        <v>0</v>
      </c>
      <c r="R15" s="503">
        <v>0</v>
      </c>
      <c r="S15" s="272"/>
      <c r="T15" s="503">
        <v>0</v>
      </c>
      <c r="U15" s="503">
        <v>0</v>
      </c>
      <c r="V15" s="503">
        <v>0</v>
      </c>
      <c r="W15" s="272"/>
      <c r="X15" s="503">
        <v>0</v>
      </c>
      <c r="Y15" s="503">
        <v>0</v>
      </c>
      <c r="Z15" s="503">
        <v>0</v>
      </c>
      <c r="AA15" s="272"/>
      <c r="AB15" s="503">
        <v>0</v>
      </c>
      <c r="AC15" s="503">
        <v>0</v>
      </c>
      <c r="AD15" s="503">
        <v>0</v>
      </c>
      <c r="AE15" s="272"/>
      <c r="AF15" s="503">
        <v>0</v>
      </c>
      <c r="AG15" s="503">
        <v>0</v>
      </c>
      <c r="AH15" s="503">
        <v>0</v>
      </c>
      <c r="AI15" s="272"/>
      <c r="AJ15" s="503">
        <v>0</v>
      </c>
      <c r="AK15" s="503">
        <v>0</v>
      </c>
      <c r="AL15" s="503">
        <v>0</v>
      </c>
      <c r="AM15" s="272"/>
      <c r="AN15" s="503">
        <v>0</v>
      </c>
      <c r="AO15" s="503">
        <v>0</v>
      </c>
      <c r="AP15" s="503">
        <v>0</v>
      </c>
      <c r="AQ15" s="272"/>
      <c r="AR15" s="503">
        <v>0</v>
      </c>
      <c r="AS15" s="270"/>
      <c r="AT15" s="503">
        <v>2800</v>
      </c>
      <c r="AU15" s="503">
        <v>2900</v>
      </c>
      <c r="AV15" s="503">
        <v>3000</v>
      </c>
      <c r="AW15" s="270"/>
      <c r="AY15" s="275">
        <v>0</v>
      </c>
      <c r="AZ15" s="274"/>
      <c r="BH15" s="62">
        <v>70</v>
      </c>
      <c r="BM15" s="277" t="s">
        <v>105</v>
      </c>
      <c r="BO15" s="277" t="s">
        <v>105</v>
      </c>
      <c r="BP15" s="335" t="s">
        <v>105</v>
      </c>
      <c r="BQ15" s="140" t="s">
        <v>105</v>
      </c>
      <c r="BR15" s="336" t="s">
        <v>105</v>
      </c>
      <c r="BS15" s="335" t="s">
        <v>105</v>
      </c>
      <c r="BT15" s="140" t="s">
        <v>105</v>
      </c>
      <c r="BU15" s="336" t="s">
        <v>105</v>
      </c>
      <c r="BV15" s="335" t="s">
        <v>105</v>
      </c>
      <c r="BW15" s="140" t="s">
        <v>105</v>
      </c>
      <c r="BX15" s="336" t="s">
        <v>105</v>
      </c>
      <c r="BY15" s="335" t="s">
        <v>105</v>
      </c>
      <c r="BZ15" s="140" t="s">
        <v>105</v>
      </c>
      <c r="CA15" s="336" t="s">
        <v>105</v>
      </c>
      <c r="CB15" s="335" t="s">
        <v>105</v>
      </c>
      <c r="CC15" s="140" t="s">
        <v>105</v>
      </c>
      <c r="CD15" s="336" t="s">
        <v>105</v>
      </c>
      <c r="CE15" s="335" t="s">
        <v>105</v>
      </c>
      <c r="CF15" s="140" t="s">
        <v>105</v>
      </c>
      <c r="CG15" s="336" t="s">
        <v>105</v>
      </c>
      <c r="CH15" s="335" t="s">
        <v>105</v>
      </c>
      <c r="CI15" s="140" t="s">
        <v>105</v>
      </c>
      <c r="CJ15" s="336" t="s">
        <v>105</v>
      </c>
      <c r="CK15" s="277" t="s">
        <v>105</v>
      </c>
      <c r="CL15" s="419" t="s">
        <v>105</v>
      </c>
      <c r="CM15" s="105" t="s">
        <v>105</v>
      </c>
      <c r="CN15" s="420" t="s">
        <v>105</v>
      </c>
      <c r="CQ15" s="275" t="s">
        <v>105</v>
      </c>
      <c r="CR15" s="325">
        <v>0</v>
      </c>
      <c r="CS15" s="325"/>
      <c r="CT15" s="325">
        <v>0</v>
      </c>
      <c r="CU15" s="325">
        <v>0</v>
      </c>
      <c r="CV15" s="325">
        <v>0</v>
      </c>
      <c r="CW15" s="325">
        <v>0</v>
      </c>
      <c r="CX15" s="138">
        <v>0</v>
      </c>
      <c r="CY15" s="138">
        <v>0</v>
      </c>
      <c r="CZ15" s="122">
        <v>0</v>
      </c>
      <c r="DA15" s="245">
        <v>0</v>
      </c>
      <c r="DB15" s="245">
        <v>0</v>
      </c>
      <c r="DC15" s="221">
        <v>0</v>
      </c>
      <c r="DD15" s="122">
        <v>0</v>
      </c>
      <c r="DE15" s="122">
        <v>0</v>
      </c>
      <c r="DF15" s="138">
        <v>0</v>
      </c>
      <c r="DG15" s="221">
        <v>0</v>
      </c>
      <c r="DH15" s="221">
        <v>0</v>
      </c>
      <c r="DI15" s="245">
        <v>0</v>
      </c>
      <c r="DJ15" s="138">
        <v>0</v>
      </c>
      <c r="DK15" s="138">
        <v>0</v>
      </c>
      <c r="DL15" s="122">
        <v>0</v>
      </c>
      <c r="DM15" s="221">
        <v>0</v>
      </c>
      <c r="DN15" s="221">
        <v>0</v>
      </c>
      <c r="DO15" s="334">
        <v>0</v>
      </c>
      <c r="DP15" s="425">
        <v>0</v>
      </c>
      <c r="DQ15" s="425">
        <v>0</v>
      </c>
      <c r="DR15" s="172">
        <v>0</v>
      </c>
      <c r="DS15" s="325"/>
      <c r="DT15" s="325">
        <v>0</v>
      </c>
      <c r="DU15" s="325"/>
      <c r="DV15" s="325"/>
      <c r="DW15" s="122">
        <v>0</v>
      </c>
      <c r="DX15" s="122">
        <v>0</v>
      </c>
      <c r="DY15" s="172">
        <v>0</v>
      </c>
      <c r="DZ15" s="325">
        <v>0</v>
      </c>
      <c r="EA15" s="325"/>
      <c r="EB15" s="325"/>
      <c r="EC15" s="325"/>
      <c r="ED15" s="325"/>
      <c r="EE15" s="325"/>
      <c r="EF15" s="325"/>
      <c r="EG15" s="325"/>
      <c r="EH15" s="325"/>
      <c r="EK15" s="274">
        <v>0</v>
      </c>
      <c r="EL15" s="62">
        <v>0</v>
      </c>
      <c r="EM15" s="62">
        <v>480</v>
      </c>
      <c r="EN15" s="275">
        <v>1</v>
      </c>
      <c r="EO15" s="333">
        <v>0</v>
      </c>
      <c r="EP15" s="333">
        <v>0</v>
      </c>
      <c r="ES15" s="274">
        <v>0</v>
      </c>
      <c r="ET15" s="62">
        <v>0</v>
      </c>
      <c r="EU15" s="62">
        <v>480</v>
      </c>
      <c r="EV15" s="62">
        <v>1</v>
      </c>
      <c r="EW15" s="62">
        <v>0</v>
      </c>
    </row>
    <row r="16" spans="1:153" ht="14.1" customHeight="1">
      <c r="A16" s="270"/>
      <c r="B16" s="273">
        <v>11</v>
      </c>
      <c r="C16" s="270"/>
      <c r="D16" s="539" t="s">
        <v>577</v>
      </c>
      <c r="E16" s="285"/>
      <c r="F16" s="539" t="s">
        <v>705</v>
      </c>
      <c r="G16" s="272"/>
      <c r="H16" s="501">
        <v>1</v>
      </c>
      <c r="I16" s="272"/>
      <c r="J16" s="501" t="s">
        <v>49</v>
      </c>
      <c r="K16" s="272"/>
      <c r="L16" s="501">
        <v>90</v>
      </c>
      <c r="M16" s="272"/>
      <c r="N16" s="501">
        <v>80</v>
      </c>
      <c r="O16" s="272"/>
      <c r="P16" s="503">
        <v>0</v>
      </c>
      <c r="Q16" s="540">
        <v>0</v>
      </c>
      <c r="R16" s="541"/>
      <c r="S16" s="518"/>
      <c r="T16" s="511"/>
      <c r="U16" s="511"/>
      <c r="V16" s="511"/>
      <c r="W16" s="518"/>
      <c r="X16" s="542"/>
      <c r="Y16" s="508">
        <v>0</v>
      </c>
      <c r="Z16" s="503">
        <v>0</v>
      </c>
      <c r="AA16" s="272"/>
      <c r="AB16" s="503">
        <v>0</v>
      </c>
      <c r="AC16" s="503">
        <v>0</v>
      </c>
      <c r="AD16" s="503">
        <v>0</v>
      </c>
      <c r="AE16" s="272"/>
      <c r="AF16" s="503">
        <v>0</v>
      </c>
      <c r="AG16" s="503">
        <v>0</v>
      </c>
      <c r="AH16" s="503">
        <v>0</v>
      </c>
      <c r="AI16" s="272"/>
      <c r="AJ16" s="503">
        <v>0</v>
      </c>
      <c r="AK16" s="503">
        <v>0</v>
      </c>
      <c r="AL16" s="503">
        <v>0</v>
      </c>
      <c r="AM16" s="272"/>
      <c r="AN16" s="503">
        <v>0</v>
      </c>
      <c r="AO16" s="503">
        <v>0</v>
      </c>
      <c r="AP16" s="503">
        <v>0</v>
      </c>
      <c r="AQ16" s="272"/>
      <c r="AR16" s="503">
        <v>0</v>
      </c>
      <c r="AS16" s="270"/>
      <c r="AT16" s="503">
        <v>3100</v>
      </c>
      <c r="AU16" s="503">
        <v>3200</v>
      </c>
      <c r="AV16" s="503">
        <v>3300</v>
      </c>
      <c r="AW16" s="270"/>
      <c r="AY16" s="275">
        <v>0</v>
      </c>
      <c r="AZ16" s="274"/>
      <c r="BH16" s="62">
        <v>80</v>
      </c>
      <c r="BM16" s="277" t="s">
        <v>105</v>
      </c>
      <c r="BO16" s="277" t="s">
        <v>105</v>
      </c>
      <c r="BP16" s="335" t="s">
        <v>768</v>
      </c>
      <c r="BQ16" s="140" t="s">
        <v>105</v>
      </c>
      <c r="BR16" s="336" t="s">
        <v>105</v>
      </c>
      <c r="BS16" s="335" t="s">
        <v>768</v>
      </c>
      <c r="BT16" s="140" t="s">
        <v>105</v>
      </c>
      <c r="BU16" s="336" t="s">
        <v>105</v>
      </c>
      <c r="BV16" s="335" t="s">
        <v>768</v>
      </c>
      <c r="BW16" s="140" t="s">
        <v>105</v>
      </c>
      <c r="BX16" s="336" t="s">
        <v>105</v>
      </c>
      <c r="BY16" s="335" t="s">
        <v>768</v>
      </c>
      <c r="BZ16" s="140" t="s">
        <v>105</v>
      </c>
      <c r="CA16" s="336" t="s">
        <v>105</v>
      </c>
      <c r="CB16" s="335" t="s">
        <v>768</v>
      </c>
      <c r="CC16" s="140" t="s">
        <v>105</v>
      </c>
      <c r="CD16" s="336" t="s">
        <v>105</v>
      </c>
      <c r="CE16" s="335" t="s">
        <v>768</v>
      </c>
      <c r="CF16" s="140" t="s">
        <v>105</v>
      </c>
      <c r="CG16" s="336" t="s">
        <v>105</v>
      </c>
      <c r="CH16" s="335" t="s">
        <v>768</v>
      </c>
      <c r="CI16" s="140" t="s">
        <v>105</v>
      </c>
      <c r="CJ16" s="336" t="s">
        <v>105</v>
      </c>
      <c r="CK16" s="277" t="s">
        <v>105</v>
      </c>
      <c r="CL16" s="419" t="s">
        <v>768</v>
      </c>
      <c r="CM16" s="105" t="s">
        <v>105</v>
      </c>
      <c r="CN16" s="420" t="s">
        <v>105</v>
      </c>
      <c r="CQ16" s="275" t="s">
        <v>105</v>
      </c>
      <c r="CR16" s="325">
        <v>0</v>
      </c>
      <c r="CS16" s="325"/>
      <c r="CT16" s="325">
        <v>0</v>
      </c>
      <c r="CU16" s="325">
        <v>0</v>
      </c>
      <c r="CV16" s="325">
        <v>0</v>
      </c>
      <c r="CW16" s="325">
        <v>0</v>
      </c>
      <c r="CX16" s="122">
        <v>0</v>
      </c>
      <c r="CY16" s="138">
        <v>0</v>
      </c>
      <c r="CZ16" s="138">
        <v>0</v>
      </c>
      <c r="DA16" s="221">
        <v>0</v>
      </c>
      <c r="DB16" s="245">
        <v>0</v>
      </c>
      <c r="DC16" s="245">
        <v>0</v>
      </c>
      <c r="DD16" s="138">
        <v>0</v>
      </c>
      <c r="DE16" s="122">
        <v>0</v>
      </c>
      <c r="DF16" s="122">
        <v>0</v>
      </c>
      <c r="DG16" s="245">
        <v>0</v>
      </c>
      <c r="DH16" s="221">
        <v>0</v>
      </c>
      <c r="DI16" s="221">
        <v>0</v>
      </c>
      <c r="DJ16" s="122">
        <v>0</v>
      </c>
      <c r="DK16" s="138">
        <v>0</v>
      </c>
      <c r="DL16" s="138">
        <v>0</v>
      </c>
      <c r="DM16" s="334">
        <v>0</v>
      </c>
      <c r="DN16" s="221">
        <v>0</v>
      </c>
      <c r="DO16" s="221">
        <v>0</v>
      </c>
      <c r="DP16" s="172">
        <v>0</v>
      </c>
      <c r="DQ16" s="425">
        <v>0</v>
      </c>
      <c r="DR16" s="425">
        <v>0</v>
      </c>
      <c r="DS16" s="325"/>
      <c r="DT16" s="325">
        <v>0</v>
      </c>
      <c r="DU16" s="325"/>
      <c r="DV16" s="325"/>
      <c r="DW16" s="172">
        <v>0</v>
      </c>
      <c r="DX16" s="122">
        <v>0</v>
      </c>
      <c r="DY16" s="122">
        <v>0</v>
      </c>
      <c r="DZ16" s="325">
        <v>0</v>
      </c>
      <c r="EA16" s="325"/>
      <c r="EB16" s="325"/>
      <c r="EC16" s="325"/>
      <c r="ED16" s="325"/>
      <c r="EE16" s="325"/>
      <c r="EF16" s="325"/>
      <c r="EG16" s="325"/>
      <c r="EH16" s="325"/>
      <c r="EK16" s="274">
        <v>0</v>
      </c>
      <c r="EL16" s="62">
        <v>0</v>
      </c>
      <c r="EM16" s="62">
        <v>480</v>
      </c>
      <c r="EN16" s="275">
        <v>1</v>
      </c>
      <c r="EO16" s="333">
        <v>0</v>
      </c>
      <c r="EP16" s="333">
        <v>0</v>
      </c>
      <c r="ES16" s="274">
        <v>0</v>
      </c>
      <c r="ET16" s="62">
        <v>0</v>
      </c>
      <c r="EU16" s="62">
        <v>480</v>
      </c>
      <c r="EV16" s="62">
        <v>1</v>
      </c>
      <c r="EW16" s="62">
        <v>0</v>
      </c>
    </row>
    <row r="17" spans="1:153" ht="14.1" customHeight="1">
      <c r="A17" s="270"/>
      <c r="B17" s="273">
        <v>12</v>
      </c>
      <c r="C17" s="270"/>
      <c r="D17" s="539" t="s">
        <v>578</v>
      </c>
      <c r="E17" s="285"/>
      <c r="F17" s="539" t="s">
        <v>705</v>
      </c>
      <c r="G17" s="272"/>
      <c r="H17" s="501">
        <v>1</v>
      </c>
      <c r="I17" s="272"/>
      <c r="J17" s="501" t="s">
        <v>49</v>
      </c>
      <c r="K17" s="272"/>
      <c r="L17" s="501">
        <v>100</v>
      </c>
      <c r="M17" s="272"/>
      <c r="N17" s="501">
        <v>90</v>
      </c>
      <c r="O17" s="272"/>
      <c r="P17" s="503">
        <v>0</v>
      </c>
      <c r="Q17" s="540">
        <v>0</v>
      </c>
      <c r="R17" s="543"/>
      <c r="S17" s="351"/>
      <c r="T17" s="514"/>
      <c r="U17" s="482" t="s">
        <v>956</v>
      </c>
      <c r="V17" s="514"/>
      <c r="W17" s="351"/>
      <c r="X17" s="544"/>
      <c r="Y17" s="508">
        <v>0</v>
      </c>
      <c r="Z17" s="503">
        <v>0</v>
      </c>
      <c r="AA17" s="272"/>
      <c r="AB17" s="503">
        <v>0</v>
      </c>
      <c r="AC17" s="503">
        <v>0</v>
      </c>
      <c r="AD17" s="503">
        <v>0</v>
      </c>
      <c r="AE17" s="272"/>
      <c r="AF17" s="503">
        <v>0</v>
      </c>
      <c r="AG17" s="503">
        <v>0</v>
      </c>
      <c r="AH17" s="503">
        <v>0</v>
      </c>
      <c r="AI17" s="272"/>
      <c r="AJ17" s="503">
        <v>0</v>
      </c>
      <c r="AK17" s="503">
        <v>0</v>
      </c>
      <c r="AL17" s="503">
        <v>0</v>
      </c>
      <c r="AM17" s="272"/>
      <c r="AN17" s="503">
        <v>0</v>
      </c>
      <c r="AO17" s="503">
        <v>0</v>
      </c>
      <c r="AP17" s="503">
        <v>0</v>
      </c>
      <c r="AQ17" s="272"/>
      <c r="AR17" s="503">
        <v>0</v>
      </c>
      <c r="AS17" s="270"/>
      <c r="AT17" s="503">
        <v>3400</v>
      </c>
      <c r="AU17" s="503">
        <v>3500</v>
      </c>
      <c r="AV17" s="503">
        <v>3600</v>
      </c>
      <c r="AW17" s="270"/>
      <c r="AY17" s="275">
        <v>0</v>
      </c>
      <c r="AZ17" s="274"/>
      <c r="BH17" s="62">
        <v>90</v>
      </c>
      <c r="BM17" s="277" t="s">
        <v>105</v>
      </c>
      <c r="BO17" s="277" t="s">
        <v>105</v>
      </c>
      <c r="BP17" s="335" t="s">
        <v>105</v>
      </c>
      <c r="BQ17" s="140" t="s">
        <v>105</v>
      </c>
      <c r="BR17" s="336" t="s">
        <v>105</v>
      </c>
      <c r="BS17" s="335" t="s">
        <v>105</v>
      </c>
      <c r="BT17" s="140" t="s">
        <v>105</v>
      </c>
      <c r="BU17" s="336" t="s">
        <v>105</v>
      </c>
      <c r="BV17" s="335" t="s">
        <v>105</v>
      </c>
      <c r="BW17" s="140" t="s">
        <v>105</v>
      </c>
      <c r="BX17" s="336" t="s">
        <v>105</v>
      </c>
      <c r="BY17" s="335" t="s">
        <v>105</v>
      </c>
      <c r="BZ17" s="140" t="s">
        <v>105</v>
      </c>
      <c r="CA17" s="336" t="s">
        <v>105</v>
      </c>
      <c r="CB17" s="335" t="s">
        <v>105</v>
      </c>
      <c r="CC17" s="140" t="s">
        <v>105</v>
      </c>
      <c r="CD17" s="336" t="s">
        <v>105</v>
      </c>
      <c r="CE17" s="335" t="s">
        <v>105</v>
      </c>
      <c r="CF17" s="140" t="s">
        <v>105</v>
      </c>
      <c r="CG17" s="336" t="s">
        <v>105</v>
      </c>
      <c r="CH17" s="335" t="s">
        <v>105</v>
      </c>
      <c r="CI17" s="140" t="s">
        <v>105</v>
      </c>
      <c r="CJ17" s="336" t="s">
        <v>105</v>
      </c>
      <c r="CK17" s="277" t="s">
        <v>105</v>
      </c>
      <c r="CL17" s="419" t="s">
        <v>105</v>
      </c>
      <c r="CM17" s="105" t="s">
        <v>105</v>
      </c>
      <c r="CN17" s="420" t="s">
        <v>105</v>
      </c>
      <c r="CQ17" s="275" t="s">
        <v>105</v>
      </c>
      <c r="CR17" s="325">
        <v>0</v>
      </c>
      <c r="CS17" s="325"/>
      <c r="CT17" s="325">
        <v>0</v>
      </c>
      <c r="CU17" s="325">
        <v>0</v>
      </c>
      <c r="CV17" s="325">
        <v>0</v>
      </c>
      <c r="CW17" s="325">
        <v>0</v>
      </c>
      <c r="CX17" s="138">
        <v>0</v>
      </c>
      <c r="CY17" s="122">
        <v>0</v>
      </c>
      <c r="CZ17" s="138">
        <v>0</v>
      </c>
      <c r="DA17" s="245">
        <v>0</v>
      </c>
      <c r="DB17" s="221">
        <v>0</v>
      </c>
      <c r="DC17" s="245">
        <v>0</v>
      </c>
      <c r="DD17" s="122">
        <v>0</v>
      </c>
      <c r="DE17" s="138">
        <v>0</v>
      </c>
      <c r="DF17" s="122">
        <v>0</v>
      </c>
      <c r="DG17" s="221">
        <v>0</v>
      </c>
      <c r="DH17" s="245">
        <v>0</v>
      </c>
      <c r="DI17" s="221">
        <v>0</v>
      </c>
      <c r="DJ17" s="138">
        <v>0</v>
      </c>
      <c r="DK17" s="122">
        <v>0</v>
      </c>
      <c r="DL17" s="138">
        <v>0</v>
      </c>
      <c r="DM17" s="221">
        <v>0</v>
      </c>
      <c r="DN17" s="334">
        <v>0</v>
      </c>
      <c r="DO17" s="221">
        <v>0</v>
      </c>
      <c r="DP17" s="425">
        <v>0</v>
      </c>
      <c r="DQ17" s="172">
        <v>0</v>
      </c>
      <c r="DR17" s="425">
        <v>0</v>
      </c>
      <c r="DS17" s="325"/>
      <c r="DT17" s="325">
        <v>0</v>
      </c>
      <c r="DU17" s="325"/>
      <c r="DV17" s="325"/>
      <c r="DW17" s="122">
        <v>0</v>
      </c>
      <c r="DX17" s="172">
        <v>0</v>
      </c>
      <c r="DY17" s="122">
        <v>0</v>
      </c>
      <c r="DZ17" s="325">
        <v>0</v>
      </c>
      <c r="EA17" s="325"/>
      <c r="EB17" s="325"/>
      <c r="EC17" s="325"/>
      <c r="ED17" s="325"/>
      <c r="EE17" s="325"/>
      <c r="EF17" s="325"/>
      <c r="EG17" s="325"/>
      <c r="EH17" s="325"/>
      <c r="EK17" s="274">
        <v>0</v>
      </c>
      <c r="EL17" s="62">
        <v>0</v>
      </c>
      <c r="EM17" s="62">
        <v>480</v>
      </c>
      <c r="EN17" s="275">
        <v>1</v>
      </c>
      <c r="EO17" s="333">
        <v>0</v>
      </c>
      <c r="EP17" s="333">
        <v>0</v>
      </c>
      <c r="ES17" s="274">
        <v>0</v>
      </c>
      <c r="ET17" s="62">
        <v>0</v>
      </c>
      <c r="EU17" s="62">
        <v>480</v>
      </c>
      <c r="EV17" s="62">
        <v>1</v>
      </c>
      <c r="EW17" s="62">
        <v>0</v>
      </c>
    </row>
    <row r="18" spans="1:153" ht="14.1" customHeight="1">
      <c r="A18" s="270"/>
      <c r="B18" s="273">
        <v>13</v>
      </c>
      <c r="C18" s="270"/>
      <c r="D18" s="539" t="s">
        <v>579</v>
      </c>
      <c r="E18" s="285"/>
      <c r="F18" s="539" t="s">
        <v>705</v>
      </c>
      <c r="G18" s="272"/>
      <c r="H18" s="501">
        <v>1</v>
      </c>
      <c r="I18" s="272"/>
      <c r="J18" s="501" t="s">
        <v>49</v>
      </c>
      <c r="K18" s="272"/>
      <c r="L18" s="501">
        <v>110</v>
      </c>
      <c r="M18" s="272"/>
      <c r="N18" s="501">
        <v>100</v>
      </c>
      <c r="O18" s="272"/>
      <c r="P18" s="503">
        <v>0</v>
      </c>
      <c r="Q18" s="540">
        <v>0</v>
      </c>
      <c r="R18" s="545"/>
      <c r="S18" s="519"/>
      <c r="T18" s="517"/>
      <c r="U18" s="517"/>
      <c r="V18" s="517"/>
      <c r="W18" s="519"/>
      <c r="X18" s="546"/>
      <c r="Y18" s="508">
        <v>0</v>
      </c>
      <c r="Z18" s="503">
        <v>0</v>
      </c>
      <c r="AA18" s="272"/>
      <c r="AB18" s="503">
        <v>0</v>
      </c>
      <c r="AC18" s="503">
        <v>0</v>
      </c>
      <c r="AD18" s="503">
        <v>0</v>
      </c>
      <c r="AE18" s="272"/>
      <c r="AF18" s="503">
        <v>0</v>
      </c>
      <c r="AG18" s="503">
        <v>0</v>
      </c>
      <c r="AH18" s="503">
        <v>0</v>
      </c>
      <c r="AI18" s="272"/>
      <c r="AJ18" s="503">
        <v>0</v>
      </c>
      <c r="AK18" s="503">
        <v>0</v>
      </c>
      <c r="AL18" s="503">
        <v>0</v>
      </c>
      <c r="AM18" s="272"/>
      <c r="AN18" s="503">
        <v>0</v>
      </c>
      <c r="AO18" s="503">
        <v>0</v>
      </c>
      <c r="AP18" s="503">
        <v>0</v>
      </c>
      <c r="AQ18" s="272"/>
      <c r="AR18" s="503">
        <v>0</v>
      </c>
      <c r="AS18" s="270"/>
      <c r="AT18" s="503">
        <v>3700</v>
      </c>
      <c r="AU18" s="503">
        <v>3800</v>
      </c>
      <c r="AV18" s="503">
        <v>3900</v>
      </c>
      <c r="AW18" s="270"/>
      <c r="AY18" s="275">
        <v>0</v>
      </c>
      <c r="AZ18" s="274"/>
      <c r="BH18" s="62">
        <v>100</v>
      </c>
      <c r="BM18" s="277" t="s">
        <v>105</v>
      </c>
      <c r="BO18" s="277" t="s">
        <v>105</v>
      </c>
      <c r="BP18" s="335" t="s">
        <v>105</v>
      </c>
      <c r="BQ18" s="140" t="s">
        <v>105</v>
      </c>
      <c r="BR18" s="336" t="s">
        <v>105</v>
      </c>
      <c r="BS18" s="335" t="s">
        <v>105</v>
      </c>
      <c r="BT18" s="140" t="s">
        <v>105</v>
      </c>
      <c r="BU18" s="336" t="s">
        <v>105</v>
      </c>
      <c r="BV18" s="335" t="s">
        <v>105</v>
      </c>
      <c r="BW18" s="140" t="s">
        <v>105</v>
      </c>
      <c r="BX18" s="336" t="s">
        <v>105</v>
      </c>
      <c r="BY18" s="335" t="s">
        <v>105</v>
      </c>
      <c r="BZ18" s="140" t="s">
        <v>105</v>
      </c>
      <c r="CA18" s="336" t="s">
        <v>105</v>
      </c>
      <c r="CB18" s="335" t="s">
        <v>105</v>
      </c>
      <c r="CC18" s="140" t="s">
        <v>105</v>
      </c>
      <c r="CD18" s="336" t="s">
        <v>105</v>
      </c>
      <c r="CE18" s="335" t="s">
        <v>105</v>
      </c>
      <c r="CF18" s="140" t="s">
        <v>105</v>
      </c>
      <c r="CG18" s="336" t="s">
        <v>105</v>
      </c>
      <c r="CH18" s="335" t="s">
        <v>105</v>
      </c>
      <c r="CI18" s="140" t="s">
        <v>105</v>
      </c>
      <c r="CJ18" s="336" t="s">
        <v>105</v>
      </c>
      <c r="CK18" s="277" t="s">
        <v>105</v>
      </c>
      <c r="CL18" s="419" t="s">
        <v>105</v>
      </c>
      <c r="CM18" s="105" t="s">
        <v>105</v>
      </c>
      <c r="CN18" s="420" t="s">
        <v>105</v>
      </c>
      <c r="CQ18" s="275" t="s">
        <v>105</v>
      </c>
      <c r="CR18" s="325">
        <v>0</v>
      </c>
      <c r="CS18" s="325"/>
      <c r="CT18" s="325">
        <v>0</v>
      </c>
      <c r="CU18" s="325">
        <v>0</v>
      </c>
      <c r="CV18" s="325">
        <v>0</v>
      </c>
      <c r="CW18" s="325">
        <v>0</v>
      </c>
      <c r="CX18" s="138">
        <v>0</v>
      </c>
      <c r="CY18" s="138">
        <v>0</v>
      </c>
      <c r="CZ18" s="122">
        <v>0</v>
      </c>
      <c r="DA18" s="245">
        <v>0</v>
      </c>
      <c r="DB18" s="245">
        <v>0</v>
      </c>
      <c r="DC18" s="221">
        <v>0</v>
      </c>
      <c r="DD18" s="122">
        <v>0</v>
      </c>
      <c r="DE18" s="122">
        <v>0</v>
      </c>
      <c r="DF18" s="138">
        <v>0</v>
      </c>
      <c r="DG18" s="221">
        <v>0</v>
      </c>
      <c r="DH18" s="221">
        <v>0</v>
      </c>
      <c r="DI18" s="245">
        <v>0</v>
      </c>
      <c r="DJ18" s="138">
        <v>0</v>
      </c>
      <c r="DK18" s="138">
        <v>0</v>
      </c>
      <c r="DL18" s="122">
        <v>0</v>
      </c>
      <c r="DM18" s="221">
        <v>0</v>
      </c>
      <c r="DN18" s="221">
        <v>0</v>
      </c>
      <c r="DO18" s="334">
        <v>0</v>
      </c>
      <c r="DP18" s="425">
        <v>0</v>
      </c>
      <c r="DQ18" s="425">
        <v>0</v>
      </c>
      <c r="DR18" s="172">
        <v>0</v>
      </c>
      <c r="DS18" s="325"/>
      <c r="DT18" s="325">
        <v>0</v>
      </c>
      <c r="DU18" s="325"/>
      <c r="DV18" s="325"/>
      <c r="DW18" s="122">
        <v>0</v>
      </c>
      <c r="DX18" s="122">
        <v>0</v>
      </c>
      <c r="DY18" s="172">
        <v>0</v>
      </c>
      <c r="DZ18" s="325">
        <v>0</v>
      </c>
      <c r="EA18" s="325"/>
      <c r="EB18" s="325"/>
      <c r="EC18" s="325"/>
      <c r="ED18" s="325"/>
      <c r="EE18" s="325"/>
      <c r="EF18" s="325"/>
      <c r="EG18" s="325"/>
      <c r="EH18" s="325"/>
      <c r="EK18" s="274">
        <v>0</v>
      </c>
      <c r="EL18" s="62">
        <v>0</v>
      </c>
      <c r="EM18" s="62">
        <v>480</v>
      </c>
      <c r="EN18" s="275">
        <v>1</v>
      </c>
      <c r="EO18" s="333">
        <v>0</v>
      </c>
      <c r="EP18" s="333">
        <v>0</v>
      </c>
      <c r="ES18" s="274">
        <v>0</v>
      </c>
      <c r="ET18" s="62">
        <v>0</v>
      </c>
      <c r="EU18" s="62">
        <v>480</v>
      </c>
      <c r="EV18" s="62">
        <v>1</v>
      </c>
      <c r="EW18" s="62">
        <v>0</v>
      </c>
    </row>
    <row r="19" spans="1:153" ht="14.1" customHeight="1">
      <c r="A19" s="270"/>
      <c r="B19" s="273">
        <v>14</v>
      </c>
      <c r="C19" s="270"/>
      <c r="D19" s="539" t="s">
        <v>580</v>
      </c>
      <c r="E19" s="285"/>
      <c r="F19" s="539" t="s">
        <v>705</v>
      </c>
      <c r="G19" s="272"/>
      <c r="H19" s="501">
        <v>1</v>
      </c>
      <c r="I19" s="272"/>
      <c r="J19" s="501" t="s">
        <v>49</v>
      </c>
      <c r="K19" s="272"/>
      <c r="L19" s="501">
        <v>125</v>
      </c>
      <c r="M19" s="272"/>
      <c r="N19" s="501">
        <v>110</v>
      </c>
      <c r="O19" s="272"/>
      <c r="P19" s="503">
        <v>0</v>
      </c>
      <c r="Q19" s="503">
        <v>0</v>
      </c>
      <c r="R19" s="503">
        <v>0</v>
      </c>
      <c r="S19" s="272"/>
      <c r="T19" s="503">
        <v>0</v>
      </c>
      <c r="U19" s="503">
        <v>0</v>
      </c>
      <c r="V19" s="503">
        <v>0</v>
      </c>
      <c r="W19" s="272"/>
      <c r="X19" s="503">
        <v>0</v>
      </c>
      <c r="Y19" s="503">
        <v>0</v>
      </c>
      <c r="Z19" s="503">
        <v>0</v>
      </c>
      <c r="AA19" s="272"/>
      <c r="AB19" s="503">
        <v>0</v>
      </c>
      <c r="AC19" s="503">
        <v>0</v>
      </c>
      <c r="AD19" s="503">
        <v>0</v>
      </c>
      <c r="AE19" s="272"/>
      <c r="AF19" s="503">
        <v>0</v>
      </c>
      <c r="AG19" s="503">
        <v>0</v>
      </c>
      <c r="AH19" s="503">
        <v>0</v>
      </c>
      <c r="AI19" s="272"/>
      <c r="AJ19" s="503">
        <v>0</v>
      </c>
      <c r="AK19" s="503">
        <v>0</v>
      </c>
      <c r="AL19" s="503">
        <v>0</v>
      </c>
      <c r="AM19" s="272"/>
      <c r="AN19" s="503">
        <v>0</v>
      </c>
      <c r="AO19" s="503">
        <v>0</v>
      </c>
      <c r="AP19" s="503">
        <v>0</v>
      </c>
      <c r="AQ19" s="272"/>
      <c r="AR19" s="503">
        <v>0</v>
      </c>
      <c r="AS19" s="270"/>
      <c r="AT19" s="503">
        <v>4000</v>
      </c>
      <c r="AU19" s="503">
        <v>4100</v>
      </c>
      <c r="AV19" s="503">
        <v>4200</v>
      </c>
      <c r="AW19" s="270"/>
      <c r="AY19" s="275">
        <v>0</v>
      </c>
      <c r="AZ19" s="274"/>
      <c r="BH19" s="62">
        <v>110</v>
      </c>
      <c r="BM19" s="277" t="s">
        <v>105</v>
      </c>
      <c r="BO19" s="277" t="s">
        <v>105</v>
      </c>
      <c r="BP19" s="335" t="s">
        <v>768</v>
      </c>
      <c r="BQ19" s="140" t="s">
        <v>105</v>
      </c>
      <c r="BR19" s="336" t="s">
        <v>105</v>
      </c>
      <c r="BS19" s="335" t="s">
        <v>768</v>
      </c>
      <c r="BT19" s="140" t="s">
        <v>105</v>
      </c>
      <c r="BU19" s="336" t="s">
        <v>105</v>
      </c>
      <c r="BV19" s="335" t="s">
        <v>768</v>
      </c>
      <c r="BW19" s="140" t="s">
        <v>105</v>
      </c>
      <c r="BX19" s="336" t="s">
        <v>105</v>
      </c>
      <c r="BY19" s="335" t="s">
        <v>768</v>
      </c>
      <c r="BZ19" s="140" t="s">
        <v>105</v>
      </c>
      <c r="CA19" s="336" t="s">
        <v>105</v>
      </c>
      <c r="CB19" s="335" t="s">
        <v>768</v>
      </c>
      <c r="CC19" s="140" t="s">
        <v>105</v>
      </c>
      <c r="CD19" s="336" t="s">
        <v>105</v>
      </c>
      <c r="CE19" s="335" t="s">
        <v>768</v>
      </c>
      <c r="CF19" s="140" t="s">
        <v>105</v>
      </c>
      <c r="CG19" s="336" t="s">
        <v>105</v>
      </c>
      <c r="CH19" s="335" t="s">
        <v>768</v>
      </c>
      <c r="CI19" s="140" t="s">
        <v>105</v>
      </c>
      <c r="CJ19" s="336" t="s">
        <v>105</v>
      </c>
      <c r="CK19" s="277" t="s">
        <v>105</v>
      </c>
      <c r="CL19" s="419" t="s">
        <v>768</v>
      </c>
      <c r="CM19" s="105" t="s">
        <v>105</v>
      </c>
      <c r="CN19" s="420" t="s">
        <v>105</v>
      </c>
      <c r="CQ19" s="275" t="s">
        <v>105</v>
      </c>
      <c r="CR19" s="325">
        <v>0</v>
      </c>
      <c r="CS19" s="325"/>
      <c r="CT19" s="325">
        <v>0</v>
      </c>
      <c r="CU19" s="325">
        <v>0</v>
      </c>
      <c r="CV19" s="325">
        <v>0</v>
      </c>
      <c r="CW19" s="325">
        <v>0</v>
      </c>
      <c r="CX19" s="122">
        <v>0</v>
      </c>
      <c r="CY19" s="138">
        <v>0</v>
      </c>
      <c r="CZ19" s="138">
        <v>0</v>
      </c>
      <c r="DA19" s="221">
        <v>0</v>
      </c>
      <c r="DB19" s="245">
        <v>0</v>
      </c>
      <c r="DC19" s="245">
        <v>0</v>
      </c>
      <c r="DD19" s="138">
        <v>0</v>
      </c>
      <c r="DE19" s="122">
        <v>0</v>
      </c>
      <c r="DF19" s="122">
        <v>0</v>
      </c>
      <c r="DG19" s="245">
        <v>0</v>
      </c>
      <c r="DH19" s="221">
        <v>0</v>
      </c>
      <c r="DI19" s="221">
        <v>0</v>
      </c>
      <c r="DJ19" s="122">
        <v>0</v>
      </c>
      <c r="DK19" s="138">
        <v>0</v>
      </c>
      <c r="DL19" s="138">
        <v>0</v>
      </c>
      <c r="DM19" s="334">
        <v>0</v>
      </c>
      <c r="DN19" s="221">
        <v>0</v>
      </c>
      <c r="DO19" s="221">
        <v>0</v>
      </c>
      <c r="DP19" s="172">
        <v>0</v>
      </c>
      <c r="DQ19" s="425">
        <v>0</v>
      </c>
      <c r="DR19" s="425">
        <v>0</v>
      </c>
      <c r="DS19" s="325"/>
      <c r="DT19" s="325">
        <v>0</v>
      </c>
      <c r="DU19" s="325"/>
      <c r="DV19" s="325"/>
      <c r="DW19" s="172">
        <v>0</v>
      </c>
      <c r="DX19" s="122">
        <v>0</v>
      </c>
      <c r="DY19" s="122">
        <v>0</v>
      </c>
      <c r="DZ19" s="325">
        <v>0</v>
      </c>
      <c r="EA19" s="325"/>
      <c r="EB19" s="325"/>
      <c r="EC19" s="325"/>
      <c r="ED19" s="325"/>
      <c r="EE19" s="325"/>
      <c r="EF19" s="325"/>
      <c r="EG19" s="325"/>
      <c r="EH19" s="325"/>
      <c r="EK19" s="274">
        <v>0</v>
      </c>
      <c r="EL19" s="62">
        <v>0</v>
      </c>
      <c r="EM19" s="62">
        <v>480</v>
      </c>
      <c r="EN19" s="275">
        <v>1</v>
      </c>
      <c r="EO19" s="333">
        <v>0</v>
      </c>
      <c r="EP19" s="333">
        <v>0</v>
      </c>
      <c r="ES19" s="274">
        <v>0</v>
      </c>
      <c r="ET19" s="62">
        <v>0</v>
      </c>
      <c r="EU19" s="62">
        <v>480</v>
      </c>
      <c r="EV19" s="62">
        <v>1</v>
      </c>
      <c r="EW19" s="62">
        <v>0</v>
      </c>
    </row>
    <row r="20" spans="1:153" ht="14.1" customHeight="1">
      <c r="A20" s="270"/>
      <c r="B20" s="273">
        <v>15</v>
      </c>
      <c r="C20" s="270"/>
      <c r="D20" s="539" t="s">
        <v>581</v>
      </c>
      <c r="E20" s="285"/>
      <c r="F20" s="539" t="s">
        <v>705</v>
      </c>
      <c r="G20" s="272"/>
      <c r="H20" s="501">
        <v>1</v>
      </c>
      <c r="I20" s="272"/>
      <c r="J20" s="501" t="s">
        <v>49</v>
      </c>
      <c r="K20" s="272"/>
      <c r="L20" s="501">
        <v>150</v>
      </c>
      <c r="M20" s="272"/>
      <c r="N20" s="501">
        <v>125</v>
      </c>
      <c r="O20" s="272"/>
      <c r="P20" s="503">
        <v>0</v>
      </c>
      <c r="Q20" s="503">
        <v>0</v>
      </c>
      <c r="R20" s="503">
        <v>0</v>
      </c>
      <c r="S20" s="272"/>
      <c r="T20" s="503">
        <v>0</v>
      </c>
      <c r="U20" s="503">
        <v>0</v>
      </c>
      <c r="V20" s="503">
        <v>0</v>
      </c>
      <c r="W20" s="272"/>
      <c r="X20" s="503">
        <v>0</v>
      </c>
      <c r="Y20" s="503">
        <v>0</v>
      </c>
      <c r="Z20" s="503">
        <v>0</v>
      </c>
      <c r="AA20" s="272"/>
      <c r="AB20" s="503">
        <v>0</v>
      </c>
      <c r="AC20" s="503">
        <v>0</v>
      </c>
      <c r="AD20" s="503">
        <v>0</v>
      </c>
      <c r="AE20" s="272"/>
      <c r="AF20" s="503">
        <v>0</v>
      </c>
      <c r="AG20" s="503">
        <v>0</v>
      </c>
      <c r="AH20" s="503">
        <v>0</v>
      </c>
      <c r="AI20" s="272"/>
      <c r="AJ20" s="503">
        <v>0</v>
      </c>
      <c r="AK20" s="503">
        <v>0</v>
      </c>
      <c r="AL20" s="503">
        <v>0</v>
      </c>
      <c r="AM20" s="272"/>
      <c r="AN20" s="503">
        <v>0</v>
      </c>
      <c r="AO20" s="503">
        <v>0</v>
      </c>
      <c r="AP20" s="503">
        <v>0</v>
      </c>
      <c r="AQ20" s="272"/>
      <c r="AR20" s="503">
        <v>0</v>
      </c>
      <c r="AS20" s="270"/>
      <c r="AT20" s="503">
        <v>4300</v>
      </c>
      <c r="AU20" s="503">
        <v>4400</v>
      </c>
      <c r="AV20" s="503">
        <v>4500</v>
      </c>
      <c r="AW20" s="270"/>
      <c r="AY20" s="275">
        <v>0</v>
      </c>
      <c r="AZ20" s="274"/>
      <c r="BH20" s="62">
        <v>125</v>
      </c>
      <c r="BM20" s="277" t="s">
        <v>105</v>
      </c>
      <c r="BO20" s="277" t="s">
        <v>105</v>
      </c>
      <c r="BP20" s="335" t="s">
        <v>105</v>
      </c>
      <c r="BQ20" s="140" t="s">
        <v>105</v>
      </c>
      <c r="BR20" s="336" t="s">
        <v>105</v>
      </c>
      <c r="BS20" s="335" t="s">
        <v>105</v>
      </c>
      <c r="BT20" s="140" t="s">
        <v>105</v>
      </c>
      <c r="BU20" s="336" t="s">
        <v>105</v>
      </c>
      <c r="BV20" s="335" t="s">
        <v>105</v>
      </c>
      <c r="BW20" s="140" t="s">
        <v>105</v>
      </c>
      <c r="BX20" s="336" t="s">
        <v>105</v>
      </c>
      <c r="BY20" s="335" t="s">
        <v>105</v>
      </c>
      <c r="BZ20" s="140" t="s">
        <v>105</v>
      </c>
      <c r="CA20" s="336" t="s">
        <v>105</v>
      </c>
      <c r="CB20" s="335" t="s">
        <v>105</v>
      </c>
      <c r="CC20" s="140" t="s">
        <v>105</v>
      </c>
      <c r="CD20" s="336" t="s">
        <v>105</v>
      </c>
      <c r="CE20" s="335" t="s">
        <v>105</v>
      </c>
      <c r="CF20" s="140" t="s">
        <v>105</v>
      </c>
      <c r="CG20" s="336" t="s">
        <v>105</v>
      </c>
      <c r="CH20" s="335" t="s">
        <v>105</v>
      </c>
      <c r="CI20" s="140" t="s">
        <v>105</v>
      </c>
      <c r="CJ20" s="336" t="s">
        <v>105</v>
      </c>
      <c r="CK20" s="277" t="s">
        <v>105</v>
      </c>
      <c r="CL20" s="419" t="s">
        <v>105</v>
      </c>
      <c r="CM20" s="105" t="s">
        <v>105</v>
      </c>
      <c r="CN20" s="420" t="s">
        <v>105</v>
      </c>
      <c r="CQ20" s="275" t="s">
        <v>105</v>
      </c>
      <c r="CR20" s="325">
        <v>0</v>
      </c>
      <c r="CS20" s="325"/>
      <c r="CT20" s="325">
        <v>0</v>
      </c>
      <c r="CU20" s="325">
        <v>0</v>
      </c>
      <c r="CV20" s="325">
        <v>0</v>
      </c>
      <c r="CW20" s="325">
        <v>0</v>
      </c>
      <c r="CX20" s="138">
        <v>0</v>
      </c>
      <c r="CY20" s="122">
        <v>0</v>
      </c>
      <c r="CZ20" s="138">
        <v>0</v>
      </c>
      <c r="DA20" s="245">
        <v>0</v>
      </c>
      <c r="DB20" s="221">
        <v>0</v>
      </c>
      <c r="DC20" s="245">
        <v>0</v>
      </c>
      <c r="DD20" s="122">
        <v>0</v>
      </c>
      <c r="DE20" s="138">
        <v>0</v>
      </c>
      <c r="DF20" s="122">
        <v>0</v>
      </c>
      <c r="DG20" s="221">
        <v>0</v>
      </c>
      <c r="DH20" s="245">
        <v>0</v>
      </c>
      <c r="DI20" s="221">
        <v>0</v>
      </c>
      <c r="DJ20" s="138">
        <v>0</v>
      </c>
      <c r="DK20" s="122">
        <v>0</v>
      </c>
      <c r="DL20" s="138">
        <v>0</v>
      </c>
      <c r="DM20" s="221">
        <v>0</v>
      </c>
      <c r="DN20" s="334">
        <v>0</v>
      </c>
      <c r="DO20" s="221">
        <v>0</v>
      </c>
      <c r="DP20" s="425">
        <v>0</v>
      </c>
      <c r="DQ20" s="172">
        <v>0</v>
      </c>
      <c r="DR20" s="425">
        <v>0</v>
      </c>
      <c r="DS20" s="325"/>
      <c r="DT20" s="325">
        <v>0</v>
      </c>
      <c r="DU20" s="325"/>
      <c r="DV20" s="325"/>
      <c r="DW20" s="122">
        <v>0</v>
      </c>
      <c r="DX20" s="172">
        <v>0</v>
      </c>
      <c r="DY20" s="122">
        <v>0</v>
      </c>
      <c r="DZ20" s="325">
        <v>0</v>
      </c>
      <c r="EA20" s="325"/>
      <c r="EB20" s="325"/>
      <c r="EC20" s="325"/>
      <c r="ED20" s="325"/>
      <c r="EE20" s="325"/>
      <c r="EF20" s="325"/>
      <c r="EG20" s="325"/>
      <c r="EH20" s="325"/>
      <c r="EK20" s="274">
        <v>0</v>
      </c>
      <c r="EL20" s="62">
        <v>0</v>
      </c>
      <c r="EM20" s="62">
        <v>480</v>
      </c>
      <c r="EN20" s="275">
        <v>1</v>
      </c>
      <c r="EO20" s="333">
        <v>0</v>
      </c>
      <c r="EP20" s="333">
        <v>0</v>
      </c>
      <c r="ES20" s="274">
        <v>0</v>
      </c>
      <c r="ET20" s="62">
        <v>0</v>
      </c>
      <c r="EU20" s="62">
        <v>480</v>
      </c>
      <c r="EV20" s="62">
        <v>1</v>
      </c>
      <c r="EW20" s="62">
        <v>0</v>
      </c>
    </row>
    <row r="21" spans="1:153" ht="14.1" customHeight="1">
      <c r="A21" s="270"/>
      <c r="B21" s="273">
        <v>16</v>
      </c>
      <c r="C21" s="270"/>
      <c r="D21" s="539" t="s">
        <v>582</v>
      </c>
      <c r="E21" s="285"/>
      <c r="F21" s="539" t="s">
        <v>705</v>
      </c>
      <c r="G21" s="272"/>
      <c r="H21" s="501">
        <v>1</v>
      </c>
      <c r="I21" s="272"/>
      <c r="J21" s="501" t="s">
        <v>49</v>
      </c>
      <c r="K21" s="272"/>
      <c r="L21" s="501">
        <v>175</v>
      </c>
      <c r="M21" s="272"/>
      <c r="N21" s="501">
        <v>150</v>
      </c>
      <c r="O21" s="272"/>
      <c r="P21" s="503">
        <v>0</v>
      </c>
      <c r="Q21" s="503">
        <v>0</v>
      </c>
      <c r="R21" s="503">
        <v>0</v>
      </c>
      <c r="S21" s="272"/>
      <c r="T21" s="503">
        <v>0</v>
      </c>
      <c r="U21" s="503">
        <v>0</v>
      </c>
      <c r="V21" s="503">
        <v>0</v>
      </c>
      <c r="W21" s="272"/>
      <c r="X21" s="503">
        <v>0</v>
      </c>
      <c r="Y21" s="503">
        <v>0</v>
      </c>
      <c r="Z21" s="503">
        <v>0</v>
      </c>
      <c r="AA21" s="272"/>
      <c r="AB21" s="503">
        <v>0</v>
      </c>
      <c r="AC21" s="503">
        <v>0</v>
      </c>
      <c r="AD21" s="503">
        <v>0</v>
      </c>
      <c r="AE21" s="272"/>
      <c r="AF21" s="503">
        <v>0</v>
      </c>
      <c r="AG21" s="503">
        <v>0</v>
      </c>
      <c r="AH21" s="503">
        <v>0</v>
      </c>
      <c r="AI21" s="272"/>
      <c r="AJ21" s="503">
        <v>0</v>
      </c>
      <c r="AK21" s="503">
        <v>0</v>
      </c>
      <c r="AL21" s="503">
        <v>0</v>
      </c>
      <c r="AM21" s="272"/>
      <c r="AN21" s="503">
        <v>0</v>
      </c>
      <c r="AO21" s="503">
        <v>0</v>
      </c>
      <c r="AP21" s="503">
        <v>0</v>
      </c>
      <c r="AQ21" s="272"/>
      <c r="AR21" s="503">
        <v>0</v>
      </c>
      <c r="AS21" s="270"/>
      <c r="AT21" s="503">
        <v>4600</v>
      </c>
      <c r="AU21" s="503">
        <v>4700</v>
      </c>
      <c r="AV21" s="503">
        <v>4800</v>
      </c>
      <c r="AW21" s="270"/>
      <c r="AY21" s="275">
        <v>0</v>
      </c>
      <c r="AZ21" s="274"/>
      <c r="BH21" s="62">
        <v>150</v>
      </c>
      <c r="BM21" s="277" t="s">
        <v>105</v>
      </c>
      <c r="BO21" s="277" t="s">
        <v>105</v>
      </c>
      <c r="BP21" s="335" t="s">
        <v>105</v>
      </c>
      <c r="BQ21" s="140" t="s">
        <v>105</v>
      </c>
      <c r="BR21" s="336" t="s">
        <v>105</v>
      </c>
      <c r="BS21" s="335" t="s">
        <v>105</v>
      </c>
      <c r="BT21" s="140" t="s">
        <v>105</v>
      </c>
      <c r="BU21" s="336" t="s">
        <v>105</v>
      </c>
      <c r="BV21" s="335" t="s">
        <v>105</v>
      </c>
      <c r="BW21" s="140" t="s">
        <v>105</v>
      </c>
      <c r="BX21" s="336" t="s">
        <v>105</v>
      </c>
      <c r="BY21" s="335" t="s">
        <v>105</v>
      </c>
      <c r="BZ21" s="140" t="s">
        <v>105</v>
      </c>
      <c r="CA21" s="336" t="s">
        <v>105</v>
      </c>
      <c r="CB21" s="335" t="s">
        <v>105</v>
      </c>
      <c r="CC21" s="140" t="s">
        <v>105</v>
      </c>
      <c r="CD21" s="336" t="s">
        <v>105</v>
      </c>
      <c r="CE21" s="335" t="s">
        <v>105</v>
      </c>
      <c r="CF21" s="140" t="s">
        <v>105</v>
      </c>
      <c r="CG21" s="336" t="s">
        <v>105</v>
      </c>
      <c r="CH21" s="335" t="s">
        <v>105</v>
      </c>
      <c r="CI21" s="140" t="s">
        <v>105</v>
      </c>
      <c r="CJ21" s="336" t="s">
        <v>105</v>
      </c>
      <c r="CK21" s="277" t="s">
        <v>105</v>
      </c>
      <c r="CL21" s="419" t="s">
        <v>105</v>
      </c>
      <c r="CM21" s="105" t="s">
        <v>105</v>
      </c>
      <c r="CN21" s="420" t="s">
        <v>105</v>
      </c>
      <c r="CQ21" s="275" t="s">
        <v>105</v>
      </c>
      <c r="CR21" s="325">
        <v>0</v>
      </c>
      <c r="CS21" s="325"/>
      <c r="CT21" s="325">
        <v>0</v>
      </c>
      <c r="CU21" s="325">
        <v>0</v>
      </c>
      <c r="CV21" s="325">
        <v>0</v>
      </c>
      <c r="CW21" s="325">
        <v>0</v>
      </c>
      <c r="CX21" s="138">
        <v>0</v>
      </c>
      <c r="CY21" s="138">
        <v>0</v>
      </c>
      <c r="CZ21" s="122">
        <v>0</v>
      </c>
      <c r="DA21" s="245">
        <v>0</v>
      </c>
      <c r="DB21" s="245">
        <v>0</v>
      </c>
      <c r="DC21" s="221">
        <v>0</v>
      </c>
      <c r="DD21" s="122">
        <v>0</v>
      </c>
      <c r="DE21" s="122">
        <v>0</v>
      </c>
      <c r="DF21" s="138">
        <v>0</v>
      </c>
      <c r="DG21" s="221">
        <v>0</v>
      </c>
      <c r="DH21" s="221">
        <v>0</v>
      </c>
      <c r="DI21" s="245">
        <v>0</v>
      </c>
      <c r="DJ21" s="138">
        <v>0</v>
      </c>
      <c r="DK21" s="138">
        <v>0</v>
      </c>
      <c r="DL21" s="122">
        <v>0</v>
      </c>
      <c r="DM21" s="221">
        <v>0</v>
      </c>
      <c r="DN21" s="221">
        <v>0</v>
      </c>
      <c r="DO21" s="334">
        <v>0</v>
      </c>
      <c r="DP21" s="425">
        <v>0</v>
      </c>
      <c r="DQ21" s="425">
        <v>0</v>
      </c>
      <c r="DR21" s="172">
        <v>0</v>
      </c>
      <c r="DS21" s="325"/>
      <c r="DT21" s="325">
        <v>0</v>
      </c>
      <c r="DU21" s="325"/>
      <c r="DV21" s="325"/>
      <c r="DW21" s="122">
        <v>0</v>
      </c>
      <c r="DX21" s="122">
        <v>0</v>
      </c>
      <c r="DY21" s="172">
        <v>0</v>
      </c>
      <c r="DZ21" s="325">
        <v>0</v>
      </c>
      <c r="EA21" s="325"/>
      <c r="EB21" s="325"/>
      <c r="EC21" s="325"/>
      <c r="ED21" s="325"/>
      <c r="EE21" s="325"/>
      <c r="EF21" s="325"/>
      <c r="EG21" s="325"/>
      <c r="EH21" s="325"/>
      <c r="EK21" s="274">
        <v>0</v>
      </c>
      <c r="EL21" s="62">
        <v>0</v>
      </c>
      <c r="EM21" s="62">
        <v>480</v>
      </c>
      <c r="EN21" s="275">
        <v>1</v>
      </c>
      <c r="EO21" s="333">
        <v>0</v>
      </c>
      <c r="EP21" s="333">
        <v>0</v>
      </c>
      <c r="ES21" s="274">
        <v>0</v>
      </c>
      <c r="ET21" s="62">
        <v>0</v>
      </c>
      <c r="EU21" s="62">
        <v>480</v>
      </c>
      <c r="EV21" s="62">
        <v>1</v>
      </c>
      <c r="EW21" s="62">
        <v>0</v>
      </c>
    </row>
    <row r="22" spans="1:153" ht="14.1" customHeight="1">
      <c r="A22" s="270"/>
      <c r="B22" s="273">
        <v>17</v>
      </c>
      <c r="C22" s="270"/>
      <c r="D22" s="539" t="s">
        <v>583</v>
      </c>
      <c r="E22" s="285"/>
      <c r="F22" s="539" t="s">
        <v>705</v>
      </c>
      <c r="G22" s="272"/>
      <c r="H22" s="501">
        <v>1</v>
      </c>
      <c r="I22" s="272"/>
      <c r="J22" s="501" t="s">
        <v>49</v>
      </c>
      <c r="K22" s="272"/>
      <c r="L22" s="501">
        <v>200</v>
      </c>
      <c r="M22" s="272"/>
      <c r="N22" s="501">
        <v>175</v>
      </c>
      <c r="O22" s="272"/>
      <c r="P22" s="503">
        <v>0</v>
      </c>
      <c r="Q22" s="503">
        <v>0</v>
      </c>
      <c r="R22" s="503">
        <v>0</v>
      </c>
      <c r="S22" s="272"/>
      <c r="T22" s="503">
        <v>0</v>
      </c>
      <c r="U22" s="503">
        <v>0</v>
      </c>
      <c r="V22" s="503">
        <v>0</v>
      </c>
      <c r="W22" s="272"/>
      <c r="X22" s="503">
        <v>0</v>
      </c>
      <c r="Y22" s="503">
        <v>0</v>
      </c>
      <c r="Z22" s="503">
        <v>0</v>
      </c>
      <c r="AA22" s="272"/>
      <c r="AB22" s="503">
        <v>0</v>
      </c>
      <c r="AC22" s="503">
        <v>0</v>
      </c>
      <c r="AD22" s="503">
        <v>0</v>
      </c>
      <c r="AE22" s="272"/>
      <c r="AF22" s="503">
        <v>0</v>
      </c>
      <c r="AG22" s="503">
        <v>0</v>
      </c>
      <c r="AH22" s="503">
        <v>0</v>
      </c>
      <c r="AI22" s="272"/>
      <c r="AJ22" s="503">
        <v>0</v>
      </c>
      <c r="AK22" s="503">
        <v>0</v>
      </c>
      <c r="AL22" s="503">
        <v>0</v>
      </c>
      <c r="AM22" s="272"/>
      <c r="AN22" s="503">
        <v>0</v>
      </c>
      <c r="AO22" s="503">
        <v>0</v>
      </c>
      <c r="AP22" s="503">
        <v>0</v>
      </c>
      <c r="AQ22" s="272"/>
      <c r="AR22" s="503">
        <v>0</v>
      </c>
      <c r="AS22" s="270"/>
      <c r="AT22" s="503">
        <v>4900</v>
      </c>
      <c r="AU22" s="503">
        <v>5000</v>
      </c>
      <c r="AV22" s="503">
        <v>5100</v>
      </c>
      <c r="AW22" s="270"/>
      <c r="AY22" s="275">
        <v>0</v>
      </c>
      <c r="AZ22" s="274"/>
      <c r="BH22" s="62">
        <v>175</v>
      </c>
      <c r="BM22" s="277" t="s">
        <v>105</v>
      </c>
      <c r="BO22" s="277" t="s">
        <v>105</v>
      </c>
      <c r="BP22" s="335" t="s">
        <v>768</v>
      </c>
      <c r="BQ22" s="140" t="s">
        <v>105</v>
      </c>
      <c r="BR22" s="336" t="s">
        <v>105</v>
      </c>
      <c r="BS22" s="335" t="s">
        <v>768</v>
      </c>
      <c r="BT22" s="140" t="s">
        <v>105</v>
      </c>
      <c r="BU22" s="336" t="s">
        <v>105</v>
      </c>
      <c r="BV22" s="335" t="s">
        <v>768</v>
      </c>
      <c r="BW22" s="140" t="s">
        <v>105</v>
      </c>
      <c r="BX22" s="336" t="s">
        <v>105</v>
      </c>
      <c r="BY22" s="335" t="s">
        <v>768</v>
      </c>
      <c r="BZ22" s="140" t="s">
        <v>105</v>
      </c>
      <c r="CA22" s="336" t="s">
        <v>105</v>
      </c>
      <c r="CB22" s="335" t="s">
        <v>768</v>
      </c>
      <c r="CC22" s="140" t="s">
        <v>105</v>
      </c>
      <c r="CD22" s="336" t="s">
        <v>105</v>
      </c>
      <c r="CE22" s="335" t="s">
        <v>768</v>
      </c>
      <c r="CF22" s="140" t="s">
        <v>105</v>
      </c>
      <c r="CG22" s="336" t="s">
        <v>105</v>
      </c>
      <c r="CH22" s="335" t="s">
        <v>768</v>
      </c>
      <c r="CI22" s="140" t="s">
        <v>105</v>
      </c>
      <c r="CJ22" s="336" t="s">
        <v>105</v>
      </c>
      <c r="CK22" s="277" t="s">
        <v>105</v>
      </c>
      <c r="CL22" s="419" t="s">
        <v>768</v>
      </c>
      <c r="CM22" s="105" t="s">
        <v>105</v>
      </c>
      <c r="CN22" s="420" t="s">
        <v>105</v>
      </c>
      <c r="CQ22" s="275" t="s">
        <v>105</v>
      </c>
      <c r="CR22" s="325">
        <v>0</v>
      </c>
      <c r="CS22" s="325"/>
      <c r="CT22" s="325">
        <v>0</v>
      </c>
      <c r="CU22" s="325">
        <v>0</v>
      </c>
      <c r="CV22" s="325">
        <v>0</v>
      </c>
      <c r="CW22" s="325">
        <v>0</v>
      </c>
      <c r="CX22" s="122">
        <v>0</v>
      </c>
      <c r="CY22" s="138">
        <v>0</v>
      </c>
      <c r="CZ22" s="138">
        <v>0</v>
      </c>
      <c r="DA22" s="221">
        <v>0</v>
      </c>
      <c r="DB22" s="245">
        <v>0</v>
      </c>
      <c r="DC22" s="245">
        <v>0</v>
      </c>
      <c r="DD22" s="138">
        <v>0</v>
      </c>
      <c r="DE22" s="122">
        <v>0</v>
      </c>
      <c r="DF22" s="122">
        <v>0</v>
      </c>
      <c r="DG22" s="245">
        <v>0</v>
      </c>
      <c r="DH22" s="221">
        <v>0</v>
      </c>
      <c r="DI22" s="221">
        <v>0</v>
      </c>
      <c r="DJ22" s="122">
        <v>0</v>
      </c>
      <c r="DK22" s="138">
        <v>0</v>
      </c>
      <c r="DL22" s="138">
        <v>0</v>
      </c>
      <c r="DM22" s="334">
        <v>0</v>
      </c>
      <c r="DN22" s="221">
        <v>0</v>
      </c>
      <c r="DO22" s="221">
        <v>0</v>
      </c>
      <c r="DP22" s="172">
        <v>0</v>
      </c>
      <c r="DQ22" s="425">
        <v>0</v>
      </c>
      <c r="DR22" s="425">
        <v>0</v>
      </c>
      <c r="DS22" s="325"/>
      <c r="DT22" s="325">
        <v>0</v>
      </c>
      <c r="DU22" s="325"/>
      <c r="DV22" s="325"/>
      <c r="DW22" s="172">
        <v>0</v>
      </c>
      <c r="DX22" s="122">
        <v>0</v>
      </c>
      <c r="DY22" s="122">
        <v>0</v>
      </c>
      <c r="DZ22" s="325">
        <v>0</v>
      </c>
      <c r="EA22" s="325"/>
      <c r="EB22" s="325"/>
      <c r="EC22" s="325"/>
      <c r="ED22" s="325"/>
      <c r="EE22" s="325"/>
      <c r="EF22" s="325"/>
      <c r="EG22" s="325"/>
      <c r="EH22" s="325"/>
      <c r="EK22" s="274">
        <v>0</v>
      </c>
      <c r="EL22" s="62">
        <v>0</v>
      </c>
      <c r="EM22" s="62">
        <v>480</v>
      </c>
      <c r="EN22" s="275">
        <v>1</v>
      </c>
      <c r="EO22" s="333">
        <v>0</v>
      </c>
      <c r="EP22" s="333">
        <v>0</v>
      </c>
      <c r="ES22" s="274">
        <v>0</v>
      </c>
      <c r="ET22" s="62">
        <v>0</v>
      </c>
      <c r="EU22" s="62">
        <v>480</v>
      </c>
      <c r="EV22" s="62">
        <v>1</v>
      </c>
      <c r="EW22" s="62">
        <v>0</v>
      </c>
    </row>
    <row r="23" spans="1:153" ht="14.1" customHeight="1">
      <c r="A23" s="270"/>
      <c r="B23" s="273">
        <v>18</v>
      </c>
      <c r="C23" s="270"/>
      <c r="D23" s="539" t="s">
        <v>584</v>
      </c>
      <c r="E23" s="285"/>
      <c r="F23" s="539" t="s">
        <v>705</v>
      </c>
      <c r="G23" s="272"/>
      <c r="H23" s="501">
        <v>1</v>
      </c>
      <c r="I23" s="272"/>
      <c r="J23" s="501" t="s">
        <v>49</v>
      </c>
      <c r="K23" s="272"/>
      <c r="L23" s="501">
        <v>225</v>
      </c>
      <c r="M23" s="272"/>
      <c r="N23" s="501">
        <v>200</v>
      </c>
      <c r="O23" s="272"/>
      <c r="P23" s="503">
        <v>0</v>
      </c>
      <c r="Q23" s="503">
        <v>0</v>
      </c>
      <c r="R23" s="503">
        <v>0</v>
      </c>
      <c r="S23" s="272"/>
      <c r="T23" s="503">
        <v>0</v>
      </c>
      <c r="U23" s="503">
        <v>0</v>
      </c>
      <c r="V23" s="503">
        <v>0</v>
      </c>
      <c r="W23" s="272"/>
      <c r="X23" s="503">
        <v>0</v>
      </c>
      <c r="Y23" s="503">
        <v>0</v>
      </c>
      <c r="Z23" s="503">
        <v>0</v>
      </c>
      <c r="AA23" s="272"/>
      <c r="AB23" s="503">
        <v>0</v>
      </c>
      <c r="AC23" s="503">
        <v>0</v>
      </c>
      <c r="AD23" s="503">
        <v>0</v>
      </c>
      <c r="AE23" s="272"/>
      <c r="AF23" s="503">
        <v>0</v>
      </c>
      <c r="AG23" s="503">
        <v>0</v>
      </c>
      <c r="AH23" s="503">
        <v>0</v>
      </c>
      <c r="AI23" s="272"/>
      <c r="AJ23" s="503">
        <v>0</v>
      </c>
      <c r="AK23" s="503">
        <v>0</v>
      </c>
      <c r="AL23" s="503">
        <v>0</v>
      </c>
      <c r="AM23" s="272"/>
      <c r="AN23" s="503">
        <v>0</v>
      </c>
      <c r="AO23" s="503">
        <v>0</v>
      </c>
      <c r="AP23" s="503">
        <v>0</v>
      </c>
      <c r="AQ23" s="272"/>
      <c r="AR23" s="503">
        <v>0</v>
      </c>
      <c r="AS23" s="270"/>
      <c r="AT23" s="503">
        <v>5200</v>
      </c>
      <c r="AU23" s="503">
        <v>5300</v>
      </c>
      <c r="AV23" s="503">
        <v>5400</v>
      </c>
      <c r="AW23" s="270"/>
      <c r="AY23" s="275">
        <v>0</v>
      </c>
      <c r="AZ23" s="274"/>
      <c r="BH23" s="62">
        <v>200</v>
      </c>
      <c r="BM23" s="277" t="s">
        <v>105</v>
      </c>
      <c r="BO23" s="277" t="s">
        <v>105</v>
      </c>
      <c r="BP23" s="335" t="s">
        <v>105</v>
      </c>
      <c r="BQ23" s="140" t="s">
        <v>105</v>
      </c>
      <c r="BR23" s="336" t="s">
        <v>105</v>
      </c>
      <c r="BS23" s="335" t="s">
        <v>105</v>
      </c>
      <c r="BT23" s="140" t="s">
        <v>105</v>
      </c>
      <c r="BU23" s="336" t="s">
        <v>105</v>
      </c>
      <c r="BV23" s="335" t="s">
        <v>105</v>
      </c>
      <c r="BW23" s="140" t="s">
        <v>105</v>
      </c>
      <c r="BX23" s="336" t="s">
        <v>105</v>
      </c>
      <c r="BY23" s="335" t="s">
        <v>105</v>
      </c>
      <c r="BZ23" s="140" t="s">
        <v>105</v>
      </c>
      <c r="CA23" s="336" t="s">
        <v>105</v>
      </c>
      <c r="CB23" s="335" t="s">
        <v>105</v>
      </c>
      <c r="CC23" s="140" t="s">
        <v>105</v>
      </c>
      <c r="CD23" s="336" t="s">
        <v>105</v>
      </c>
      <c r="CE23" s="335" t="s">
        <v>105</v>
      </c>
      <c r="CF23" s="140" t="s">
        <v>105</v>
      </c>
      <c r="CG23" s="336" t="s">
        <v>105</v>
      </c>
      <c r="CH23" s="335" t="s">
        <v>105</v>
      </c>
      <c r="CI23" s="140" t="s">
        <v>105</v>
      </c>
      <c r="CJ23" s="336" t="s">
        <v>105</v>
      </c>
      <c r="CK23" s="277" t="s">
        <v>105</v>
      </c>
      <c r="CL23" s="419" t="s">
        <v>105</v>
      </c>
      <c r="CM23" s="105" t="s">
        <v>105</v>
      </c>
      <c r="CN23" s="420" t="s">
        <v>105</v>
      </c>
      <c r="CQ23" s="275" t="s">
        <v>105</v>
      </c>
      <c r="CR23" s="325">
        <v>0</v>
      </c>
      <c r="CS23" s="325"/>
      <c r="CT23" s="325">
        <v>0</v>
      </c>
      <c r="CU23" s="325">
        <v>0</v>
      </c>
      <c r="CV23" s="325">
        <v>0</v>
      </c>
      <c r="CW23" s="325">
        <v>0</v>
      </c>
      <c r="CX23" s="138">
        <v>0</v>
      </c>
      <c r="CY23" s="122">
        <v>0</v>
      </c>
      <c r="CZ23" s="138">
        <v>0</v>
      </c>
      <c r="DA23" s="245">
        <v>0</v>
      </c>
      <c r="DB23" s="221">
        <v>0</v>
      </c>
      <c r="DC23" s="245">
        <v>0</v>
      </c>
      <c r="DD23" s="122">
        <v>0</v>
      </c>
      <c r="DE23" s="138">
        <v>0</v>
      </c>
      <c r="DF23" s="122">
        <v>0</v>
      </c>
      <c r="DG23" s="221">
        <v>0</v>
      </c>
      <c r="DH23" s="245">
        <v>0</v>
      </c>
      <c r="DI23" s="221">
        <v>0</v>
      </c>
      <c r="DJ23" s="138">
        <v>0</v>
      </c>
      <c r="DK23" s="122">
        <v>0</v>
      </c>
      <c r="DL23" s="138">
        <v>0</v>
      </c>
      <c r="DM23" s="221">
        <v>0</v>
      </c>
      <c r="DN23" s="334">
        <v>0</v>
      </c>
      <c r="DO23" s="221">
        <v>0</v>
      </c>
      <c r="DP23" s="425">
        <v>0</v>
      </c>
      <c r="DQ23" s="172">
        <v>0</v>
      </c>
      <c r="DR23" s="425">
        <v>0</v>
      </c>
      <c r="DS23" s="325"/>
      <c r="DT23" s="325">
        <v>0</v>
      </c>
      <c r="DU23" s="325"/>
      <c r="DV23" s="325"/>
      <c r="DW23" s="122">
        <v>0</v>
      </c>
      <c r="DX23" s="172">
        <v>0</v>
      </c>
      <c r="DY23" s="122">
        <v>0</v>
      </c>
      <c r="DZ23" s="325">
        <v>0</v>
      </c>
      <c r="EA23" s="325"/>
      <c r="EB23" s="325"/>
      <c r="EC23" s="325"/>
      <c r="ED23" s="325"/>
      <c r="EE23" s="325"/>
      <c r="EF23" s="325"/>
      <c r="EG23" s="325"/>
      <c r="EH23" s="325"/>
      <c r="EK23" s="274">
        <v>0</v>
      </c>
      <c r="EL23" s="62">
        <v>0</v>
      </c>
      <c r="EM23" s="62">
        <v>480</v>
      </c>
      <c r="EN23" s="275">
        <v>1</v>
      </c>
      <c r="EO23" s="333">
        <v>0</v>
      </c>
      <c r="EP23" s="333">
        <v>0</v>
      </c>
      <c r="ES23" s="274">
        <v>0</v>
      </c>
      <c r="ET23" s="62">
        <v>0</v>
      </c>
      <c r="EU23" s="62">
        <v>480</v>
      </c>
      <c r="EV23" s="62">
        <v>1</v>
      </c>
      <c r="EW23" s="62">
        <v>0</v>
      </c>
    </row>
    <row r="24" spans="1:153" ht="14.1" customHeight="1">
      <c r="A24" s="270"/>
      <c r="B24" s="273">
        <v>19</v>
      </c>
      <c r="C24" s="270"/>
      <c r="D24" s="547" t="s">
        <v>696</v>
      </c>
      <c r="E24" s="270"/>
      <c r="F24" s="539" t="s">
        <v>705</v>
      </c>
      <c r="G24" s="270"/>
      <c r="H24" s="501">
        <v>1</v>
      </c>
      <c r="I24" s="270"/>
      <c r="J24" s="501" t="s">
        <v>49</v>
      </c>
      <c r="K24" s="270"/>
      <c r="L24" s="501">
        <v>250</v>
      </c>
      <c r="M24" s="270"/>
      <c r="N24" s="501">
        <v>250</v>
      </c>
      <c r="O24" s="270"/>
      <c r="P24" s="503">
        <v>0</v>
      </c>
      <c r="Q24" s="503">
        <v>0</v>
      </c>
      <c r="R24" s="503">
        <v>0</v>
      </c>
      <c r="S24" s="270"/>
      <c r="T24" s="503">
        <v>0</v>
      </c>
      <c r="U24" s="503">
        <v>0</v>
      </c>
      <c r="V24" s="503">
        <v>0</v>
      </c>
      <c r="W24" s="270"/>
      <c r="X24" s="503">
        <v>0</v>
      </c>
      <c r="Y24" s="503">
        <v>0</v>
      </c>
      <c r="Z24" s="503">
        <v>0</v>
      </c>
      <c r="AA24" s="270"/>
      <c r="AB24" s="503">
        <v>0</v>
      </c>
      <c r="AC24" s="503">
        <v>0</v>
      </c>
      <c r="AD24" s="503">
        <v>0</v>
      </c>
      <c r="AE24" s="270"/>
      <c r="AF24" s="503">
        <v>0</v>
      </c>
      <c r="AG24" s="503">
        <v>0</v>
      </c>
      <c r="AH24" s="503">
        <v>0</v>
      </c>
      <c r="AI24" s="272"/>
      <c r="AJ24" s="503">
        <v>0</v>
      </c>
      <c r="AK24" s="503">
        <v>0</v>
      </c>
      <c r="AL24" s="503">
        <v>0</v>
      </c>
      <c r="AM24" s="272"/>
      <c r="AN24" s="503">
        <v>0</v>
      </c>
      <c r="AO24" s="503">
        <v>0</v>
      </c>
      <c r="AP24" s="503">
        <v>0</v>
      </c>
      <c r="AQ24" s="272"/>
      <c r="AR24" s="503">
        <v>0</v>
      </c>
      <c r="AS24" s="270"/>
      <c r="AT24" s="503">
        <v>5500</v>
      </c>
      <c r="AU24" s="503">
        <v>5600</v>
      </c>
      <c r="AV24" s="503">
        <v>5700</v>
      </c>
      <c r="AW24" s="270"/>
      <c r="AY24" s="359">
        <v>0</v>
      </c>
      <c r="BH24" s="62">
        <v>225</v>
      </c>
      <c r="BM24" s="277" t="s">
        <v>105</v>
      </c>
      <c r="BO24" s="277" t="s">
        <v>105</v>
      </c>
      <c r="BP24" s="366" t="s">
        <v>105</v>
      </c>
      <c r="BQ24" s="367" t="s">
        <v>105</v>
      </c>
      <c r="BR24" s="368" t="s">
        <v>105</v>
      </c>
      <c r="BS24" s="366" t="s">
        <v>105</v>
      </c>
      <c r="BT24" s="367" t="s">
        <v>105</v>
      </c>
      <c r="BU24" s="368" t="s">
        <v>105</v>
      </c>
      <c r="BV24" s="366" t="s">
        <v>105</v>
      </c>
      <c r="BW24" s="367" t="s">
        <v>105</v>
      </c>
      <c r="BX24" s="368" t="s">
        <v>105</v>
      </c>
      <c r="BY24" s="366" t="s">
        <v>105</v>
      </c>
      <c r="BZ24" s="367" t="s">
        <v>105</v>
      </c>
      <c r="CA24" s="368" t="s">
        <v>105</v>
      </c>
      <c r="CB24" s="366" t="s">
        <v>105</v>
      </c>
      <c r="CC24" s="367" t="s">
        <v>105</v>
      </c>
      <c r="CD24" s="368" t="s">
        <v>105</v>
      </c>
      <c r="CE24" s="366" t="s">
        <v>105</v>
      </c>
      <c r="CF24" s="367" t="s">
        <v>105</v>
      </c>
      <c r="CG24" s="368" t="s">
        <v>105</v>
      </c>
      <c r="CH24" s="366" t="s">
        <v>105</v>
      </c>
      <c r="CI24" s="367" t="s">
        <v>105</v>
      </c>
      <c r="CJ24" s="368" t="s">
        <v>105</v>
      </c>
      <c r="CK24" s="369" t="s">
        <v>105</v>
      </c>
      <c r="CL24" s="419" t="s">
        <v>105</v>
      </c>
      <c r="CM24" s="105" t="s">
        <v>105</v>
      </c>
      <c r="CN24" s="420" t="s">
        <v>105</v>
      </c>
      <c r="CQ24" s="359" t="s">
        <v>105</v>
      </c>
      <c r="CR24" s="334">
        <v>0</v>
      </c>
      <c r="CT24" s="334">
        <v>0</v>
      </c>
      <c r="CU24" s="334">
        <v>0</v>
      </c>
      <c r="CV24" s="334">
        <v>0</v>
      </c>
      <c r="CW24" s="334">
        <v>0</v>
      </c>
      <c r="CX24" s="138">
        <v>0</v>
      </c>
      <c r="CY24" s="138">
        <v>0</v>
      </c>
      <c r="CZ24" s="122">
        <v>0</v>
      </c>
      <c r="DA24" s="245">
        <v>0</v>
      </c>
      <c r="DB24" s="245">
        <v>0</v>
      </c>
      <c r="DC24" s="221">
        <v>0</v>
      </c>
      <c r="DD24" s="122">
        <v>0</v>
      </c>
      <c r="DE24" s="122">
        <v>0</v>
      </c>
      <c r="DF24" s="138">
        <v>0</v>
      </c>
      <c r="DG24" s="221">
        <v>0</v>
      </c>
      <c r="DH24" s="221">
        <v>0</v>
      </c>
      <c r="DI24" s="245">
        <v>0</v>
      </c>
      <c r="DJ24" s="138">
        <v>0</v>
      </c>
      <c r="DK24" s="138">
        <v>0</v>
      </c>
      <c r="DL24" s="122">
        <v>0</v>
      </c>
      <c r="DM24" s="221">
        <v>0</v>
      </c>
      <c r="DN24" s="221">
        <v>0</v>
      </c>
      <c r="DO24" s="334">
        <v>0</v>
      </c>
      <c r="DP24" s="425">
        <v>0</v>
      </c>
      <c r="DQ24" s="425">
        <v>0</v>
      </c>
      <c r="DR24" s="172">
        <v>0</v>
      </c>
      <c r="DT24" s="334">
        <v>0</v>
      </c>
      <c r="DU24" s="334"/>
      <c r="DV24" s="334"/>
      <c r="DW24" s="122">
        <v>0</v>
      </c>
      <c r="DX24" s="122">
        <v>0</v>
      </c>
      <c r="DY24" s="172">
        <v>0</v>
      </c>
      <c r="DZ24" s="325">
        <v>0</v>
      </c>
      <c r="EK24" s="274"/>
      <c r="EN24" s="275"/>
      <c r="EO24" s="333"/>
      <c r="EP24" s="333"/>
    </row>
    <row r="25" spans="1:153" ht="14.1" customHeight="1">
      <c r="A25" s="270"/>
      <c r="B25" s="273">
        <v>20</v>
      </c>
      <c r="C25" s="270"/>
      <c r="D25" s="547" t="s">
        <v>697</v>
      </c>
      <c r="E25" s="270"/>
      <c r="F25" s="539" t="s">
        <v>705</v>
      </c>
      <c r="G25" s="270"/>
      <c r="H25" s="501">
        <v>1</v>
      </c>
      <c r="I25" s="270"/>
      <c r="J25" s="501" t="s">
        <v>49</v>
      </c>
      <c r="K25" s="270"/>
      <c r="L25" s="501">
        <v>300</v>
      </c>
      <c r="M25" s="270"/>
      <c r="N25" s="501">
        <v>300</v>
      </c>
      <c r="O25" s="270"/>
      <c r="P25" s="503">
        <v>0</v>
      </c>
      <c r="Q25" s="503">
        <v>0</v>
      </c>
      <c r="R25" s="503">
        <v>0</v>
      </c>
      <c r="S25" s="270"/>
      <c r="T25" s="503">
        <v>0</v>
      </c>
      <c r="U25" s="503">
        <v>0</v>
      </c>
      <c r="V25" s="503">
        <v>0</v>
      </c>
      <c r="W25" s="270"/>
      <c r="X25" s="503">
        <v>0</v>
      </c>
      <c r="Y25" s="503">
        <v>0</v>
      </c>
      <c r="Z25" s="503">
        <v>0</v>
      </c>
      <c r="AA25" s="270"/>
      <c r="AB25" s="503">
        <v>0</v>
      </c>
      <c r="AC25" s="503">
        <v>0</v>
      </c>
      <c r="AD25" s="503">
        <v>0</v>
      </c>
      <c r="AE25" s="270"/>
      <c r="AF25" s="503">
        <v>0</v>
      </c>
      <c r="AG25" s="503">
        <v>0</v>
      </c>
      <c r="AH25" s="503">
        <v>0</v>
      </c>
      <c r="AI25" s="272"/>
      <c r="AJ25" s="503">
        <v>0</v>
      </c>
      <c r="AK25" s="503">
        <v>0</v>
      </c>
      <c r="AL25" s="503">
        <v>0</v>
      </c>
      <c r="AM25" s="272"/>
      <c r="AN25" s="503">
        <v>0</v>
      </c>
      <c r="AO25" s="503">
        <v>0</v>
      </c>
      <c r="AP25" s="503">
        <v>0</v>
      </c>
      <c r="AQ25" s="272"/>
      <c r="AR25" s="503">
        <v>0</v>
      </c>
      <c r="AS25" s="270"/>
      <c r="AT25" s="503">
        <v>5800</v>
      </c>
      <c r="AU25" s="503">
        <v>5900</v>
      </c>
      <c r="AV25" s="503">
        <v>6000</v>
      </c>
      <c r="AW25" s="270"/>
      <c r="AY25" s="359">
        <v>0</v>
      </c>
      <c r="BH25" s="62">
        <v>250</v>
      </c>
      <c r="BM25" s="277" t="s">
        <v>105</v>
      </c>
      <c r="BO25" s="277" t="s">
        <v>105</v>
      </c>
      <c r="BP25" s="366" t="s">
        <v>768</v>
      </c>
      <c r="BQ25" s="367" t="s">
        <v>105</v>
      </c>
      <c r="BR25" s="368" t="s">
        <v>105</v>
      </c>
      <c r="BS25" s="366" t="s">
        <v>768</v>
      </c>
      <c r="BT25" s="367" t="s">
        <v>105</v>
      </c>
      <c r="BU25" s="368" t="s">
        <v>105</v>
      </c>
      <c r="BV25" s="366" t="s">
        <v>768</v>
      </c>
      <c r="BW25" s="367" t="s">
        <v>105</v>
      </c>
      <c r="BX25" s="368" t="s">
        <v>105</v>
      </c>
      <c r="BY25" s="366" t="s">
        <v>768</v>
      </c>
      <c r="BZ25" s="367" t="s">
        <v>105</v>
      </c>
      <c r="CA25" s="368" t="s">
        <v>105</v>
      </c>
      <c r="CB25" s="366" t="s">
        <v>768</v>
      </c>
      <c r="CC25" s="367" t="s">
        <v>105</v>
      </c>
      <c r="CD25" s="368" t="s">
        <v>105</v>
      </c>
      <c r="CE25" s="366" t="s">
        <v>768</v>
      </c>
      <c r="CF25" s="367" t="s">
        <v>105</v>
      </c>
      <c r="CG25" s="368" t="s">
        <v>105</v>
      </c>
      <c r="CH25" s="366" t="s">
        <v>768</v>
      </c>
      <c r="CI25" s="367" t="s">
        <v>105</v>
      </c>
      <c r="CJ25" s="368" t="s">
        <v>105</v>
      </c>
      <c r="CK25" s="369" t="s">
        <v>105</v>
      </c>
      <c r="CL25" s="419" t="s">
        <v>768</v>
      </c>
      <c r="CM25" s="105" t="s">
        <v>105</v>
      </c>
      <c r="CN25" s="420" t="s">
        <v>105</v>
      </c>
      <c r="CQ25" s="359" t="s">
        <v>105</v>
      </c>
      <c r="CR25" s="334">
        <v>0</v>
      </c>
      <c r="CT25" s="334">
        <v>0</v>
      </c>
      <c r="CU25" s="334">
        <v>0</v>
      </c>
      <c r="CV25" s="334">
        <v>0</v>
      </c>
      <c r="CW25" s="334">
        <v>0</v>
      </c>
      <c r="CX25" s="122">
        <v>0</v>
      </c>
      <c r="CY25" s="138">
        <v>0</v>
      </c>
      <c r="CZ25" s="138">
        <v>0</v>
      </c>
      <c r="DA25" s="221">
        <v>0</v>
      </c>
      <c r="DB25" s="245">
        <v>0</v>
      </c>
      <c r="DC25" s="245">
        <v>0</v>
      </c>
      <c r="DD25" s="138">
        <v>0</v>
      </c>
      <c r="DE25" s="122">
        <v>0</v>
      </c>
      <c r="DF25" s="122">
        <v>0</v>
      </c>
      <c r="DG25" s="245">
        <v>0</v>
      </c>
      <c r="DH25" s="221">
        <v>0</v>
      </c>
      <c r="DI25" s="221">
        <v>0</v>
      </c>
      <c r="DJ25" s="122">
        <v>0</v>
      </c>
      <c r="DK25" s="138">
        <v>0</v>
      </c>
      <c r="DL25" s="138">
        <v>0</v>
      </c>
      <c r="DM25" s="334">
        <v>0</v>
      </c>
      <c r="DN25" s="221">
        <v>0</v>
      </c>
      <c r="DO25" s="221">
        <v>0</v>
      </c>
      <c r="DP25" s="172">
        <v>0</v>
      </c>
      <c r="DQ25" s="425">
        <v>0</v>
      </c>
      <c r="DR25" s="425">
        <v>0</v>
      </c>
      <c r="DT25" s="334">
        <v>0</v>
      </c>
      <c r="DU25" s="334"/>
      <c r="DV25" s="334"/>
      <c r="DW25" s="172">
        <v>0</v>
      </c>
      <c r="DX25" s="122">
        <v>0</v>
      </c>
      <c r="DY25" s="122">
        <v>0</v>
      </c>
      <c r="DZ25" s="325">
        <v>0</v>
      </c>
      <c r="EK25" s="274"/>
      <c r="EN25" s="275"/>
      <c r="EO25" s="333"/>
      <c r="EP25" s="333"/>
    </row>
    <row r="26" spans="1:153" ht="14.1" customHeight="1">
      <c r="A26" s="270"/>
      <c r="B26" s="273">
        <v>21</v>
      </c>
      <c r="C26" s="270"/>
      <c r="D26" s="547" t="s">
        <v>698</v>
      </c>
      <c r="E26" s="270"/>
      <c r="F26" s="539" t="s">
        <v>705</v>
      </c>
      <c r="G26" s="270"/>
      <c r="H26" s="501">
        <v>1</v>
      </c>
      <c r="I26" s="270"/>
      <c r="J26" s="501" t="s">
        <v>49</v>
      </c>
      <c r="K26" s="270"/>
      <c r="L26" s="501">
        <v>350</v>
      </c>
      <c r="M26" s="270"/>
      <c r="N26" s="501">
        <v>350</v>
      </c>
      <c r="O26" s="270"/>
      <c r="P26" s="503">
        <v>0</v>
      </c>
      <c r="Q26" s="503">
        <v>0</v>
      </c>
      <c r="R26" s="503">
        <v>0</v>
      </c>
      <c r="S26" s="270"/>
      <c r="T26" s="503">
        <v>0</v>
      </c>
      <c r="U26" s="503">
        <v>0</v>
      </c>
      <c r="V26" s="503">
        <v>0</v>
      </c>
      <c r="W26" s="270"/>
      <c r="X26" s="503">
        <v>0</v>
      </c>
      <c r="Y26" s="503">
        <v>0</v>
      </c>
      <c r="Z26" s="503">
        <v>0</v>
      </c>
      <c r="AA26" s="270"/>
      <c r="AB26" s="503">
        <v>0</v>
      </c>
      <c r="AC26" s="503">
        <v>0</v>
      </c>
      <c r="AD26" s="503">
        <v>0</v>
      </c>
      <c r="AE26" s="270"/>
      <c r="AF26" s="503">
        <v>0</v>
      </c>
      <c r="AG26" s="503">
        <v>0</v>
      </c>
      <c r="AH26" s="503">
        <v>0</v>
      </c>
      <c r="AI26" s="272"/>
      <c r="AJ26" s="503">
        <v>0</v>
      </c>
      <c r="AK26" s="503">
        <v>0</v>
      </c>
      <c r="AL26" s="503">
        <v>0</v>
      </c>
      <c r="AM26" s="272"/>
      <c r="AN26" s="503">
        <v>0</v>
      </c>
      <c r="AO26" s="503">
        <v>0</v>
      </c>
      <c r="AP26" s="503">
        <v>0</v>
      </c>
      <c r="AQ26" s="272"/>
      <c r="AR26" s="503">
        <v>0</v>
      </c>
      <c r="AS26" s="270"/>
      <c r="AT26" s="503">
        <v>6100</v>
      </c>
      <c r="AU26" s="503">
        <v>6200</v>
      </c>
      <c r="AV26" s="503">
        <v>6300</v>
      </c>
      <c r="AW26" s="270"/>
      <c r="AY26" s="359">
        <v>0</v>
      </c>
      <c r="BH26" s="62">
        <v>300</v>
      </c>
      <c r="BM26" s="277" t="s">
        <v>105</v>
      </c>
      <c r="BO26" s="277" t="s">
        <v>105</v>
      </c>
      <c r="BP26" s="366" t="s">
        <v>105</v>
      </c>
      <c r="BQ26" s="367" t="s">
        <v>105</v>
      </c>
      <c r="BR26" s="368" t="s">
        <v>105</v>
      </c>
      <c r="BS26" s="366" t="s">
        <v>105</v>
      </c>
      <c r="BT26" s="367" t="s">
        <v>105</v>
      </c>
      <c r="BU26" s="368" t="s">
        <v>105</v>
      </c>
      <c r="BV26" s="366" t="s">
        <v>105</v>
      </c>
      <c r="BW26" s="367" t="s">
        <v>105</v>
      </c>
      <c r="BX26" s="368" t="s">
        <v>105</v>
      </c>
      <c r="BY26" s="366" t="s">
        <v>105</v>
      </c>
      <c r="BZ26" s="367" t="s">
        <v>105</v>
      </c>
      <c r="CA26" s="368" t="s">
        <v>105</v>
      </c>
      <c r="CB26" s="366" t="s">
        <v>105</v>
      </c>
      <c r="CC26" s="367" t="s">
        <v>105</v>
      </c>
      <c r="CD26" s="368" t="s">
        <v>105</v>
      </c>
      <c r="CE26" s="366" t="s">
        <v>105</v>
      </c>
      <c r="CF26" s="367" t="s">
        <v>105</v>
      </c>
      <c r="CG26" s="368" t="s">
        <v>105</v>
      </c>
      <c r="CH26" s="366" t="s">
        <v>105</v>
      </c>
      <c r="CI26" s="367" t="s">
        <v>105</v>
      </c>
      <c r="CJ26" s="368" t="s">
        <v>105</v>
      </c>
      <c r="CK26" s="369" t="s">
        <v>105</v>
      </c>
      <c r="CL26" s="419" t="s">
        <v>105</v>
      </c>
      <c r="CM26" s="105" t="s">
        <v>105</v>
      </c>
      <c r="CN26" s="420" t="s">
        <v>105</v>
      </c>
      <c r="CQ26" s="359" t="s">
        <v>105</v>
      </c>
      <c r="CR26" s="334">
        <v>0</v>
      </c>
      <c r="CT26" s="334">
        <v>0</v>
      </c>
      <c r="CU26" s="334">
        <v>0</v>
      </c>
      <c r="CV26" s="334">
        <v>0</v>
      </c>
      <c r="CW26" s="334">
        <v>0</v>
      </c>
      <c r="CX26" s="138">
        <v>0</v>
      </c>
      <c r="CY26" s="122">
        <v>0</v>
      </c>
      <c r="CZ26" s="138">
        <v>0</v>
      </c>
      <c r="DA26" s="245">
        <v>0</v>
      </c>
      <c r="DB26" s="221">
        <v>0</v>
      </c>
      <c r="DC26" s="245">
        <v>0</v>
      </c>
      <c r="DD26" s="122">
        <v>0</v>
      </c>
      <c r="DE26" s="138">
        <v>0</v>
      </c>
      <c r="DF26" s="122">
        <v>0</v>
      </c>
      <c r="DG26" s="221">
        <v>0</v>
      </c>
      <c r="DH26" s="245">
        <v>0</v>
      </c>
      <c r="DI26" s="221">
        <v>0</v>
      </c>
      <c r="DJ26" s="138">
        <v>0</v>
      </c>
      <c r="DK26" s="122">
        <v>0</v>
      </c>
      <c r="DL26" s="138">
        <v>0</v>
      </c>
      <c r="DM26" s="221">
        <v>0</v>
      </c>
      <c r="DN26" s="334">
        <v>0</v>
      </c>
      <c r="DO26" s="221">
        <v>0</v>
      </c>
      <c r="DP26" s="425">
        <v>0</v>
      </c>
      <c r="DQ26" s="172">
        <v>0</v>
      </c>
      <c r="DR26" s="425">
        <v>0</v>
      </c>
      <c r="DT26" s="334">
        <v>0</v>
      </c>
      <c r="DU26" s="334"/>
      <c r="DV26" s="334"/>
      <c r="DW26" s="122">
        <v>0</v>
      </c>
      <c r="DX26" s="172">
        <v>0</v>
      </c>
      <c r="DY26" s="122">
        <v>0</v>
      </c>
      <c r="DZ26" s="325">
        <v>0</v>
      </c>
      <c r="EK26" s="274"/>
      <c r="EN26" s="275"/>
      <c r="EO26" s="333"/>
      <c r="EP26" s="333"/>
    </row>
    <row r="27" spans="1:153" ht="14.1" customHeight="1">
      <c r="A27" s="270"/>
      <c r="B27" s="273">
        <v>22</v>
      </c>
      <c r="C27" s="270"/>
      <c r="D27" s="547" t="s">
        <v>699</v>
      </c>
      <c r="E27" s="270"/>
      <c r="F27" s="539" t="s">
        <v>705</v>
      </c>
      <c r="G27" s="270"/>
      <c r="H27" s="501">
        <v>1</v>
      </c>
      <c r="I27" s="270"/>
      <c r="J27" s="501" t="s">
        <v>49</v>
      </c>
      <c r="K27" s="270"/>
      <c r="L27" s="501">
        <v>400</v>
      </c>
      <c r="M27" s="270"/>
      <c r="N27" s="501">
        <v>400</v>
      </c>
      <c r="O27" s="270"/>
      <c r="P27" s="503">
        <v>0</v>
      </c>
      <c r="Q27" s="503">
        <v>0</v>
      </c>
      <c r="R27" s="503">
        <v>0</v>
      </c>
      <c r="S27" s="270"/>
      <c r="T27" s="503">
        <v>0</v>
      </c>
      <c r="U27" s="503">
        <v>0</v>
      </c>
      <c r="V27" s="503">
        <v>0</v>
      </c>
      <c r="W27" s="270"/>
      <c r="X27" s="503">
        <v>0</v>
      </c>
      <c r="Y27" s="503">
        <v>0</v>
      </c>
      <c r="Z27" s="503">
        <v>0</v>
      </c>
      <c r="AA27" s="270"/>
      <c r="AB27" s="503">
        <v>0</v>
      </c>
      <c r="AC27" s="503">
        <v>0</v>
      </c>
      <c r="AD27" s="503">
        <v>0</v>
      </c>
      <c r="AE27" s="270"/>
      <c r="AF27" s="503">
        <v>0</v>
      </c>
      <c r="AG27" s="503">
        <v>0</v>
      </c>
      <c r="AH27" s="503">
        <v>0</v>
      </c>
      <c r="AI27" s="272"/>
      <c r="AJ27" s="503">
        <v>0</v>
      </c>
      <c r="AK27" s="503">
        <v>0</v>
      </c>
      <c r="AL27" s="503">
        <v>0</v>
      </c>
      <c r="AM27" s="272"/>
      <c r="AN27" s="503">
        <v>0</v>
      </c>
      <c r="AO27" s="503">
        <v>0</v>
      </c>
      <c r="AP27" s="503">
        <v>0</v>
      </c>
      <c r="AQ27" s="272"/>
      <c r="AR27" s="503">
        <v>0</v>
      </c>
      <c r="AS27" s="270"/>
      <c r="AT27" s="503">
        <v>6400</v>
      </c>
      <c r="AU27" s="503">
        <v>6500</v>
      </c>
      <c r="AV27" s="503">
        <v>6600</v>
      </c>
      <c r="AW27" s="270"/>
      <c r="AY27" s="359">
        <v>0</v>
      </c>
      <c r="BH27" s="62">
        <v>350</v>
      </c>
      <c r="BM27" s="277" t="s">
        <v>105</v>
      </c>
      <c r="BO27" s="277" t="s">
        <v>105</v>
      </c>
      <c r="BP27" s="366" t="s">
        <v>105</v>
      </c>
      <c r="BQ27" s="367" t="s">
        <v>105</v>
      </c>
      <c r="BR27" s="368" t="s">
        <v>105</v>
      </c>
      <c r="BS27" s="366" t="s">
        <v>105</v>
      </c>
      <c r="BT27" s="367" t="s">
        <v>105</v>
      </c>
      <c r="BU27" s="368" t="s">
        <v>105</v>
      </c>
      <c r="BV27" s="366" t="s">
        <v>105</v>
      </c>
      <c r="BW27" s="367" t="s">
        <v>105</v>
      </c>
      <c r="BX27" s="368" t="s">
        <v>105</v>
      </c>
      <c r="BY27" s="366" t="s">
        <v>105</v>
      </c>
      <c r="BZ27" s="367" t="s">
        <v>105</v>
      </c>
      <c r="CA27" s="368" t="s">
        <v>105</v>
      </c>
      <c r="CB27" s="366" t="s">
        <v>105</v>
      </c>
      <c r="CC27" s="367" t="s">
        <v>105</v>
      </c>
      <c r="CD27" s="368" t="s">
        <v>105</v>
      </c>
      <c r="CE27" s="366" t="s">
        <v>105</v>
      </c>
      <c r="CF27" s="367" t="s">
        <v>105</v>
      </c>
      <c r="CG27" s="368" t="s">
        <v>105</v>
      </c>
      <c r="CH27" s="366" t="s">
        <v>105</v>
      </c>
      <c r="CI27" s="367" t="s">
        <v>105</v>
      </c>
      <c r="CJ27" s="368" t="s">
        <v>105</v>
      </c>
      <c r="CK27" s="369" t="s">
        <v>105</v>
      </c>
      <c r="CL27" s="419" t="s">
        <v>105</v>
      </c>
      <c r="CM27" s="105" t="s">
        <v>105</v>
      </c>
      <c r="CN27" s="420" t="s">
        <v>105</v>
      </c>
      <c r="CQ27" s="359" t="s">
        <v>105</v>
      </c>
      <c r="CR27" s="334">
        <v>0</v>
      </c>
      <c r="CT27" s="334">
        <v>0</v>
      </c>
      <c r="CU27" s="334">
        <v>0</v>
      </c>
      <c r="CV27" s="334">
        <v>0</v>
      </c>
      <c r="CW27" s="334">
        <v>0</v>
      </c>
      <c r="CX27" s="138">
        <v>0</v>
      </c>
      <c r="CY27" s="138">
        <v>0</v>
      </c>
      <c r="CZ27" s="122">
        <v>0</v>
      </c>
      <c r="DA27" s="245">
        <v>0</v>
      </c>
      <c r="DB27" s="245">
        <v>0</v>
      </c>
      <c r="DC27" s="221">
        <v>0</v>
      </c>
      <c r="DD27" s="122">
        <v>0</v>
      </c>
      <c r="DE27" s="122">
        <v>0</v>
      </c>
      <c r="DF27" s="138">
        <v>0</v>
      </c>
      <c r="DG27" s="221">
        <v>0</v>
      </c>
      <c r="DH27" s="221">
        <v>0</v>
      </c>
      <c r="DI27" s="245">
        <v>0</v>
      </c>
      <c r="DJ27" s="138">
        <v>0</v>
      </c>
      <c r="DK27" s="138">
        <v>0</v>
      </c>
      <c r="DL27" s="122">
        <v>0</v>
      </c>
      <c r="DM27" s="221">
        <v>0</v>
      </c>
      <c r="DN27" s="221">
        <v>0</v>
      </c>
      <c r="DO27" s="334">
        <v>0</v>
      </c>
      <c r="DP27" s="425">
        <v>0</v>
      </c>
      <c r="DQ27" s="425">
        <v>0</v>
      </c>
      <c r="DR27" s="172">
        <v>0</v>
      </c>
      <c r="DT27" s="334">
        <v>0</v>
      </c>
      <c r="DU27" s="334"/>
      <c r="DV27" s="334"/>
      <c r="DW27" s="122">
        <v>0</v>
      </c>
      <c r="DX27" s="122">
        <v>0</v>
      </c>
      <c r="DY27" s="172">
        <v>0</v>
      </c>
      <c r="DZ27" s="325">
        <v>0</v>
      </c>
      <c r="EK27" s="274"/>
      <c r="EN27" s="275"/>
      <c r="EO27" s="333"/>
      <c r="EP27" s="333"/>
    </row>
    <row r="28" spans="1:153" ht="14.1" customHeight="1">
      <c r="A28" s="270"/>
      <c r="B28" s="273">
        <v>23</v>
      </c>
      <c r="C28" s="270"/>
      <c r="D28" s="547" t="s">
        <v>700</v>
      </c>
      <c r="E28" s="270"/>
      <c r="F28" s="539" t="s">
        <v>705</v>
      </c>
      <c r="G28" s="270"/>
      <c r="H28" s="501">
        <v>1</v>
      </c>
      <c r="I28" s="270"/>
      <c r="J28" s="501" t="s">
        <v>49</v>
      </c>
      <c r="K28" s="270"/>
      <c r="L28" s="501">
        <v>450</v>
      </c>
      <c r="M28" s="270"/>
      <c r="N28" s="501">
        <v>450</v>
      </c>
      <c r="O28" s="270"/>
      <c r="P28" s="503">
        <v>0</v>
      </c>
      <c r="Q28" s="503">
        <v>0</v>
      </c>
      <c r="R28" s="503">
        <v>0</v>
      </c>
      <c r="S28" s="270"/>
      <c r="T28" s="503">
        <v>0</v>
      </c>
      <c r="U28" s="503">
        <v>0</v>
      </c>
      <c r="V28" s="503">
        <v>0</v>
      </c>
      <c r="W28" s="270"/>
      <c r="X28" s="503">
        <v>0</v>
      </c>
      <c r="Y28" s="503">
        <v>0</v>
      </c>
      <c r="Z28" s="503">
        <v>0</v>
      </c>
      <c r="AA28" s="270"/>
      <c r="AB28" s="503">
        <v>0</v>
      </c>
      <c r="AC28" s="503">
        <v>0</v>
      </c>
      <c r="AD28" s="503">
        <v>0</v>
      </c>
      <c r="AE28" s="270"/>
      <c r="AF28" s="503">
        <v>0</v>
      </c>
      <c r="AG28" s="503">
        <v>0</v>
      </c>
      <c r="AH28" s="503">
        <v>0</v>
      </c>
      <c r="AI28" s="272"/>
      <c r="AJ28" s="503">
        <v>0</v>
      </c>
      <c r="AK28" s="503">
        <v>0</v>
      </c>
      <c r="AL28" s="503">
        <v>0</v>
      </c>
      <c r="AM28" s="272"/>
      <c r="AN28" s="503">
        <v>0</v>
      </c>
      <c r="AO28" s="503">
        <v>0</v>
      </c>
      <c r="AP28" s="503">
        <v>0</v>
      </c>
      <c r="AQ28" s="272"/>
      <c r="AR28" s="503">
        <v>0</v>
      </c>
      <c r="AS28" s="270"/>
      <c r="AT28" s="503">
        <v>6700</v>
      </c>
      <c r="AU28" s="503">
        <v>6800</v>
      </c>
      <c r="AV28" s="503">
        <v>6900</v>
      </c>
      <c r="AW28" s="270"/>
      <c r="AY28" s="359">
        <v>0</v>
      </c>
      <c r="BH28" s="62">
        <v>400</v>
      </c>
      <c r="BM28" s="277" t="s">
        <v>105</v>
      </c>
      <c r="BO28" s="277" t="s">
        <v>105</v>
      </c>
      <c r="BP28" s="366" t="s">
        <v>768</v>
      </c>
      <c r="BQ28" s="367" t="s">
        <v>105</v>
      </c>
      <c r="BR28" s="368" t="s">
        <v>105</v>
      </c>
      <c r="BS28" s="366" t="s">
        <v>768</v>
      </c>
      <c r="BT28" s="367" t="s">
        <v>105</v>
      </c>
      <c r="BU28" s="368" t="s">
        <v>105</v>
      </c>
      <c r="BV28" s="366" t="s">
        <v>768</v>
      </c>
      <c r="BW28" s="367" t="s">
        <v>105</v>
      </c>
      <c r="BX28" s="368" t="s">
        <v>105</v>
      </c>
      <c r="BY28" s="366" t="s">
        <v>768</v>
      </c>
      <c r="BZ28" s="367" t="s">
        <v>105</v>
      </c>
      <c r="CA28" s="368" t="s">
        <v>105</v>
      </c>
      <c r="CB28" s="366" t="s">
        <v>768</v>
      </c>
      <c r="CC28" s="367" t="s">
        <v>105</v>
      </c>
      <c r="CD28" s="368" t="s">
        <v>105</v>
      </c>
      <c r="CE28" s="366" t="s">
        <v>768</v>
      </c>
      <c r="CF28" s="367" t="s">
        <v>105</v>
      </c>
      <c r="CG28" s="368" t="s">
        <v>105</v>
      </c>
      <c r="CH28" s="366" t="s">
        <v>768</v>
      </c>
      <c r="CI28" s="367" t="s">
        <v>105</v>
      </c>
      <c r="CJ28" s="368" t="s">
        <v>105</v>
      </c>
      <c r="CK28" s="369" t="s">
        <v>105</v>
      </c>
      <c r="CL28" s="419" t="s">
        <v>768</v>
      </c>
      <c r="CM28" s="105" t="s">
        <v>105</v>
      </c>
      <c r="CN28" s="420" t="s">
        <v>105</v>
      </c>
      <c r="CQ28" s="359" t="s">
        <v>105</v>
      </c>
      <c r="CR28" s="334">
        <v>0</v>
      </c>
      <c r="CT28" s="334">
        <v>0</v>
      </c>
      <c r="CU28" s="334">
        <v>0</v>
      </c>
      <c r="CV28" s="334">
        <v>0</v>
      </c>
      <c r="CW28" s="334">
        <v>0</v>
      </c>
      <c r="CX28" s="122">
        <v>0</v>
      </c>
      <c r="CY28" s="138">
        <v>0</v>
      </c>
      <c r="CZ28" s="138">
        <v>0</v>
      </c>
      <c r="DA28" s="221">
        <v>0</v>
      </c>
      <c r="DB28" s="245">
        <v>0</v>
      </c>
      <c r="DC28" s="245">
        <v>0</v>
      </c>
      <c r="DD28" s="138">
        <v>0</v>
      </c>
      <c r="DE28" s="122">
        <v>0</v>
      </c>
      <c r="DF28" s="122">
        <v>0</v>
      </c>
      <c r="DG28" s="245">
        <v>0</v>
      </c>
      <c r="DH28" s="221">
        <v>0</v>
      </c>
      <c r="DI28" s="221">
        <v>0</v>
      </c>
      <c r="DJ28" s="122">
        <v>0</v>
      </c>
      <c r="DK28" s="138">
        <v>0</v>
      </c>
      <c r="DL28" s="138">
        <v>0</v>
      </c>
      <c r="DM28" s="334">
        <v>0</v>
      </c>
      <c r="DN28" s="221">
        <v>0</v>
      </c>
      <c r="DO28" s="221">
        <v>0</v>
      </c>
      <c r="DP28" s="172">
        <v>0</v>
      </c>
      <c r="DQ28" s="425">
        <v>0</v>
      </c>
      <c r="DR28" s="425">
        <v>0</v>
      </c>
      <c r="DT28" s="334">
        <v>0</v>
      </c>
      <c r="DU28" s="334"/>
      <c r="DV28" s="334"/>
      <c r="DW28" s="172">
        <v>0</v>
      </c>
      <c r="DX28" s="122">
        <v>0</v>
      </c>
      <c r="DY28" s="122">
        <v>0</v>
      </c>
      <c r="DZ28" s="325">
        <v>0</v>
      </c>
      <c r="EK28" s="274"/>
      <c r="EN28" s="275"/>
      <c r="EO28" s="333"/>
      <c r="EP28" s="333"/>
    </row>
    <row r="29" spans="1:153" ht="14.1" customHeight="1">
      <c r="A29" s="270"/>
      <c r="B29" s="273">
        <v>24</v>
      </c>
      <c r="C29" s="270"/>
      <c r="D29" s="548" t="s">
        <v>701</v>
      </c>
      <c r="E29" s="270"/>
      <c r="F29" s="549" t="s">
        <v>705</v>
      </c>
      <c r="G29" s="270"/>
      <c r="H29" s="504">
        <v>1</v>
      </c>
      <c r="I29" s="270"/>
      <c r="J29" s="504" t="s">
        <v>49</v>
      </c>
      <c r="K29" s="270"/>
      <c r="L29" s="504">
        <v>500</v>
      </c>
      <c r="M29" s="270"/>
      <c r="N29" s="504">
        <v>500</v>
      </c>
      <c r="O29" s="270"/>
      <c r="P29" s="506">
        <v>0</v>
      </c>
      <c r="Q29" s="506">
        <v>0</v>
      </c>
      <c r="R29" s="506">
        <v>0</v>
      </c>
      <c r="S29" s="270"/>
      <c r="T29" s="506">
        <v>0</v>
      </c>
      <c r="U29" s="506">
        <v>0</v>
      </c>
      <c r="V29" s="506">
        <v>0</v>
      </c>
      <c r="W29" s="270"/>
      <c r="X29" s="506">
        <v>0</v>
      </c>
      <c r="Y29" s="506">
        <v>0</v>
      </c>
      <c r="Z29" s="506">
        <v>0</v>
      </c>
      <c r="AA29" s="270"/>
      <c r="AB29" s="506">
        <v>0</v>
      </c>
      <c r="AC29" s="506">
        <v>0</v>
      </c>
      <c r="AD29" s="506">
        <v>0</v>
      </c>
      <c r="AE29" s="270"/>
      <c r="AF29" s="506">
        <v>0</v>
      </c>
      <c r="AG29" s="506">
        <v>0</v>
      </c>
      <c r="AH29" s="506">
        <v>0</v>
      </c>
      <c r="AI29" s="272"/>
      <c r="AJ29" s="506">
        <v>0</v>
      </c>
      <c r="AK29" s="506">
        <v>0</v>
      </c>
      <c r="AL29" s="506">
        <v>0</v>
      </c>
      <c r="AM29" s="272"/>
      <c r="AN29" s="506">
        <v>0</v>
      </c>
      <c r="AO29" s="506">
        <v>0</v>
      </c>
      <c r="AP29" s="506">
        <v>0</v>
      </c>
      <c r="AQ29" s="272"/>
      <c r="AR29" s="506">
        <v>0</v>
      </c>
      <c r="AS29" s="270"/>
      <c r="AT29" s="506">
        <v>7000</v>
      </c>
      <c r="AU29" s="506">
        <v>7100</v>
      </c>
      <c r="AV29" s="506">
        <v>7200</v>
      </c>
      <c r="AW29" s="270"/>
      <c r="AY29" s="359">
        <v>0</v>
      </c>
      <c r="BH29" s="62">
        <v>450</v>
      </c>
      <c r="BM29" s="277" t="s">
        <v>105</v>
      </c>
      <c r="BO29" s="277" t="s">
        <v>105</v>
      </c>
      <c r="BP29" s="366" t="s">
        <v>105</v>
      </c>
      <c r="BQ29" s="367" t="s">
        <v>105</v>
      </c>
      <c r="BR29" s="368" t="s">
        <v>105</v>
      </c>
      <c r="BS29" s="366" t="s">
        <v>105</v>
      </c>
      <c r="BT29" s="367" t="s">
        <v>105</v>
      </c>
      <c r="BU29" s="368" t="s">
        <v>105</v>
      </c>
      <c r="BV29" s="366" t="s">
        <v>105</v>
      </c>
      <c r="BW29" s="367" t="s">
        <v>105</v>
      </c>
      <c r="BX29" s="368" t="s">
        <v>105</v>
      </c>
      <c r="BY29" s="366" t="s">
        <v>105</v>
      </c>
      <c r="BZ29" s="367" t="s">
        <v>105</v>
      </c>
      <c r="CA29" s="368" t="s">
        <v>105</v>
      </c>
      <c r="CB29" s="366" t="s">
        <v>105</v>
      </c>
      <c r="CC29" s="367" t="s">
        <v>105</v>
      </c>
      <c r="CD29" s="368" t="s">
        <v>105</v>
      </c>
      <c r="CE29" s="366" t="s">
        <v>105</v>
      </c>
      <c r="CF29" s="367" t="s">
        <v>105</v>
      </c>
      <c r="CG29" s="368" t="s">
        <v>105</v>
      </c>
      <c r="CH29" s="366" t="s">
        <v>105</v>
      </c>
      <c r="CI29" s="367" t="s">
        <v>105</v>
      </c>
      <c r="CJ29" s="368" t="s">
        <v>105</v>
      </c>
      <c r="CK29" s="369" t="s">
        <v>105</v>
      </c>
      <c r="CL29" s="419" t="s">
        <v>105</v>
      </c>
      <c r="CM29" s="105" t="s">
        <v>105</v>
      </c>
      <c r="CN29" s="420" t="s">
        <v>105</v>
      </c>
      <c r="CP29" s="64"/>
      <c r="CQ29" s="359" t="s">
        <v>105</v>
      </c>
      <c r="CR29" s="334">
        <v>0</v>
      </c>
      <c r="CT29" s="334">
        <v>0</v>
      </c>
      <c r="CU29" s="334">
        <v>0</v>
      </c>
      <c r="CV29" s="334">
        <v>0</v>
      </c>
      <c r="CW29" s="334">
        <v>0</v>
      </c>
      <c r="CX29" s="138">
        <v>0</v>
      </c>
      <c r="CY29" s="122">
        <v>0</v>
      </c>
      <c r="CZ29" s="138">
        <v>0</v>
      </c>
      <c r="DA29" s="245">
        <v>0</v>
      </c>
      <c r="DB29" s="221">
        <v>0</v>
      </c>
      <c r="DC29" s="245">
        <v>0</v>
      </c>
      <c r="DD29" s="122">
        <v>0</v>
      </c>
      <c r="DE29" s="138">
        <v>0</v>
      </c>
      <c r="DF29" s="122">
        <v>0</v>
      </c>
      <c r="DG29" s="221">
        <v>0</v>
      </c>
      <c r="DH29" s="245">
        <v>0</v>
      </c>
      <c r="DI29" s="221">
        <v>0</v>
      </c>
      <c r="DJ29" s="138">
        <v>0</v>
      </c>
      <c r="DK29" s="122">
        <v>0</v>
      </c>
      <c r="DL29" s="138">
        <v>0</v>
      </c>
      <c r="DM29" s="221">
        <v>0</v>
      </c>
      <c r="DN29" s="334">
        <v>0</v>
      </c>
      <c r="DO29" s="221">
        <v>0</v>
      </c>
      <c r="DP29" s="425">
        <v>0</v>
      </c>
      <c r="DQ29" s="172">
        <v>0</v>
      </c>
      <c r="DR29" s="425">
        <v>0</v>
      </c>
      <c r="DT29" s="334">
        <v>0</v>
      </c>
      <c r="DU29" s="334"/>
      <c r="DV29" s="334"/>
      <c r="DW29" s="122">
        <v>0</v>
      </c>
      <c r="DX29" s="172">
        <v>0</v>
      </c>
      <c r="DY29" s="122">
        <v>0</v>
      </c>
      <c r="DZ29" s="325">
        <v>0</v>
      </c>
      <c r="EK29" s="274"/>
      <c r="EN29" s="275"/>
      <c r="EO29" s="333"/>
      <c r="EP29" s="333"/>
    </row>
    <row r="30" spans="1:153" ht="14.1" customHeight="1">
      <c r="A30" s="270"/>
      <c r="B30" s="270"/>
      <c r="C30" s="270"/>
      <c r="D30" s="270"/>
      <c r="E30" s="270"/>
      <c r="F30" s="270"/>
      <c r="G30" s="270"/>
      <c r="H30" s="270"/>
      <c r="I30" s="270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  <c r="AJ30" s="270"/>
      <c r="AK30" s="270"/>
      <c r="AL30" s="270"/>
      <c r="AM30" s="270"/>
      <c r="AN30" s="270"/>
      <c r="AO30" s="270"/>
      <c r="AP30" s="270"/>
      <c r="AQ30" s="270"/>
      <c r="AR30" s="270"/>
      <c r="AS30" s="270"/>
      <c r="AT30" s="270"/>
      <c r="AU30" s="270"/>
      <c r="AV30" s="270"/>
      <c r="AW30" s="270"/>
      <c r="BH30" s="62">
        <v>500</v>
      </c>
      <c r="BM30" s="278"/>
      <c r="BO30" s="278"/>
      <c r="BP30" s="281"/>
      <c r="BQ30" s="282"/>
      <c r="BR30" s="283"/>
      <c r="BS30" s="281"/>
      <c r="BT30" s="282"/>
      <c r="BU30" s="283"/>
      <c r="BV30" s="281"/>
      <c r="BW30" s="282"/>
      <c r="BX30" s="283"/>
      <c r="BY30" s="281"/>
      <c r="BZ30" s="282"/>
      <c r="CA30" s="283"/>
      <c r="CB30" s="279"/>
      <c r="CC30" s="67"/>
      <c r="CD30" s="280"/>
      <c r="CE30" s="281"/>
      <c r="CF30" s="282"/>
      <c r="CG30" s="283"/>
      <c r="CH30" s="281"/>
      <c r="CI30" s="282"/>
      <c r="CJ30" s="283"/>
      <c r="CK30" s="278"/>
      <c r="CL30" s="421"/>
      <c r="CM30" s="422"/>
      <c r="CN30" s="423"/>
      <c r="CP30" s="64"/>
      <c r="CQ30" s="286"/>
      <c r="EN30" s="333"/>
    </row>
    <row r="31" spans="1:153" ht="14.1" hidden="1" customHeight="1">
      <c r="A31" s="270"/>
      <c r="B31" s="270"/>
      <c r="C31" s="270"/>
      <c r="D31" s="270"/>
      <c r="E31" s="270"/>
      <c r="F31" s="270"/>
      <c r="G31" s="270"/>
      <c r="H31" s="270"/>
      <c r="I31" s="270"/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  <c r="V31" s="270"/>
      <c r="W31" s="270"/>
      <c r="X31" s="270"/>
      <c r="Y31" s="270"/>
      <c r="Z31" s="270"/>
      <c r="AA31" s="270"/>
      <c r="AB31" s="270"/>
      <c r="AC31" s="270"/>
      <c r="AD31" s="270"/>
      <c r="AE31" s="270"/>
      <c r="AF31" s="270"/>
      <c r="AG31" s="270"/>
      <c r="AH31" s="270"/>
      <c r="AI31" s="270"/>
      <c r="AJ31" s="270"/>
      <c r="AK31" s="270"/>
      <c r="AL31" s="270"/>
      <c r="AM31" s="270"/>
      <c r="AN31" s="270"/>
      <c r="AO31" s="270"/>
      <c r="AP31" s="270"/>
      <c r="AQ31" s="270"/>
      <c r="AR31" s="270"/>
      <c r="AS31" s="270"/>
      <c r="AT31" s="270"/>
      <c r="AU31" s="270"/>
      <c r="AV31" s="270"/>
      <c r="AW31" s="270"/>
      <c r="BH31" s="62">
        <v>600</v>
      </c>
      <c r="BM31" s="284" t="s">
        <v>86</v>
      </c>
      <c r="BO31" s="284" t="s">
        <v>86</v>
      </c>
      <c r="BP31" s="370">
        <v>4800</v>
      </c>
      <c r="BQ31" s="371">
        <v>4800</v>
      </c>
      <c r="BR31" s="372">
        <v>4800</v>
      </c>
      <c r="BS31" s="370">
        <v>0</v>
      </c>
      <c r="BT31" s="371">
        <v>0</v>
      </c>
      <c r="BU31" s="372">
        <v>0</v>
      </c>
      <c r="BV31" s="370">
        <v>0</v>
      </c>
      <c r="BW31" s="371">
        <v>0</v>
      </c>
      <c r="BX31" s="372">
        <v>0</v>
      </c>
      <c r="BY31" s="370">
        <v>0</v>
      </c>
      <c r="BZ31" s="371">
        <v>0</v>
      </c>
      <c r="CA31" s="372">
        <v>0</v>
      </c>
      <c r="CB31" s="370">
        <v>4800</v>
      </c>
      <c r="CC31" s="371">
        <v>4800</v>
      </c>
      <c r="CD31" s="372">
        <v>4800</v>
      </c>
      <c r="CE31" s="370">
        <v>4800</v>
      </c>
      <c r="CF31" s="370">
        <v>4800</v>
      </c>
      <c r="CG31" s="370">
        <v>4800</v>
      </c>
      <c r="CH31" s="370">
        <v>0</v>
      </c>
      <c r="CI31" s="371">
        <v>0</v>
      </c>
      <c r="CJ31" s="372">
        <v>0</v>
      </c>
      <c r="CK31" s="373">
        <v>0</v>
      </c>
      <c r="CL31" s="424">
        <v>1000</v>
      </c>
      <c r="CM31" s="424">
        <v>1100</v>
      </c>
      <c r="CN31" s="424">
        <v>1200</v>
      </c>
      <c r="CP31" s="64"/>
      <c r="CQ31" s="286"/>
      <c r="EN31" s="333"/>
    </row>
    <row r="32" spans="1:153" ht="14.1" hidden="1" customHeight="1">
      <c r="A32" s="270"/>
      <c r="B32" s="270"/>
      <c r="C32" s="270"/>
      <c r="D32" s="270"/>
      <c r="E32" s="270"/>
      <c r="F32" s="270"/>
      <c r="G32" s="270"/>
      <c r="H32" s="270"/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0"/>
      <c r="AJ32" s="270"/>
      <c r="AK32" s="270"/>
      <c r="AL32" s="270"/>
      <c r="AM32" s="270"/>
      <c r="AN32" s="270"/>
      <c r="AO32" s="270"/>
      <c r="AP32" s="270"/>
      <c r="AQ32" s="270"/>
      <c r="AR32" s="270"/>
      <c r="AS32" s="270"/>
      <c r="AT32" s="270"/>
      <c r="AU32" s="270"/>
      <c r="AV32" s="270"/>
      <c r="AW32" s="270"/>
      <c r="BH32" s="62">
        <v>700</v>
      </c>
      <c r="CP32" s="64"/>
      <c r="CQ32" s="286"/>
      <c r="EN32" s="333"/>
    </row>
    <row r="33" spans="1:144" ht="14.1" hidden="1" customHeight="1">
      <c r="A33" s="270"/>
      <c r="B33" s="270"/>
      <c r="C33" s="270"/>
      <c r="D33" s="270"/>
      <c r="E33" s="270"/>
      <c r="F33" s="270"/>
      <c r="G33" s="270"/>
      <c r="H33" s="270"/>
      <c r="I33" s="270"/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  <c r="V33" s="270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0"/>
      <c r="AH33" s="270"/>
      <c r="AI33" s="270"/>
      <c r="AJ33" s="270"/>
      <c r="AK33" s="270"/>
      <c r="AL33" s="270"/>
      <c r="AM33" s="270"/>
      <c r="AN33" s="270"/>
      <c r="AO33" s="270"/>
      <c r="AP33" s="270"/>
      <c r="AQ33" s="270"/>
      <c r="AR33" s="270"/>
      <c r="AS33" s="270"/>
      <c r="AT33" s="270"/>
      <c r="AU33" s="270"/>
      <c r="AV33" s="270"/>
      <c r="AW33" s="270"/>
      <c r="BH33" s="62">
        <v>800</v>
      </c>
      <c r="BR33" s="287">
        <v>0</v>
      </c>
      <c r="CP33" s="64"/>
      <c r="CQ33" s="286" t="s">
        <v>563</v>
      </c>
      <c r="CR33" s="62">
        <v>0</v>
      </c>
      <c r="EN33" s="333"/>
    </row>
    <row r="34" spans="1:144" ht="14.1" hidden="1" customHeight="1">
      <c r="A34" s="270"/>
      <c r="B34" s="270"/>
      <c r="C34" s="270"/>
      <c r="D34" s="270"/>
      <c r="E34" s="270"/>
      <c r="F34" s="270"/>
      <c r="G34" s="270"/>
      <c r="H34" s="270"/>
      <c r="I34" s="270"/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  <c r="V34" s="270"/>
      <c r="W34" s="270"/>
      <c r="X34" s="270"/>
      <c r="Y34" s="270"/>
      <c r="Z34" s="270"/>
      <c r="AA34" s="270"/>
      <c r="AB34" s="270"/>
      <c r="AC34" s="270"/>
      <c r="AD34" s="270"/>
      <c r="AE34" s="270"/>
      <c r="AF34" s="270"/>
      <c r="AG34" s="270"/>
      <c r="AH34" s="270"/>
      <c r="AI34" s="270"/>
      <c r="AJ34" s="270"/>
      <c r="AK34" s="270"/>
      <c r="AL34" s="270"/>
      <c r="AM34" s="270"/>
      <c r="AN34" s="270"/>
      <c r="AO34" s="270"/>
      <c r="AP34" s="270"/>
      <c r="AQ34" s="270"/>
      <c r="AR34" s="270"/>
      <c r="AS34" s="270"/>
      <c r="AT34" s="270"/>
      <c r="AU34" s="270"/>
      <c r="AV34" s="270"/>
      <c r="AW34" s="270"/>
      <c r="BH34" s="62">
        <v>1000</v>
      </c>
      <c r="CP34" s="64"/>
      <c r="CQ34" s="286" t="s">
        <v>58</v>
      </c>
      <c r="EN34" s="333"/>
    </row>
    <row r="35" spans="1:144" ht="14.1" hidden="1" customHeight="1">
      <c r="A35" s="270"/>
      <c r="B35" s="270"/>
      <c r="C35" s="270"/>
      <c r="D35" s="270"/>
      <c r="E35" s="270"/>
      <c r="F35" s="270"/>
      <c r="G35" s="270"/>
      <c r="H35" s="270"/>
      <c r="I35" s="270"/>
      <c r="J35" s="270"/>
      <c r="K35" s="270"/>
      <c r="L35" s="270"/>
      <c r="M35" s="270"/>
      <c r="N35" s="270"/>
      <c r="O35" s="270"/>
      <c r="P35" s="270"/>
      <c r="Q35" s="270"/>
      <c r="R35" s="270"/>
      <c r="S35" s="270"/>
      <c r="T35" s="270"/>
      <c r="U35" s="270"/>
      <c r="V35" s="270"/>
      <c r="W35" s="270"/>
      <c r="X35" s="270"/>
      <c r="Y35" s="270"/>
      <c r="Z35" s="270"/>
      <c r="AA35" s="270"/>
      <c r="AB35" s="270"/>
      <c r="AC35" s="270"/>
      <c r="AD35" s="270"/>
      <c r="AE35" s="270"/>
      <c r="AF35" s="270"/>
      <c r="AG35" s="270"/>
      <c r="AH35" s="270"/>
      <c r="AI35" s="270"/>
      <c r="AJ35" s="270"/>
      <c r="AK35" s="270"/>
      <c r="AL35" s="270"/>
      <c r="AM35" s="270"/>
      <c r="AN35" s="270"/>
      <c r="AO35" s="270"/>
      <c r="AP35" s="270"/>
      <c r="AQ35" s="270"/>
      <c r="AR35" s="270"/>
      <c r="AS35" s="270"/>
      <c r="AT35" s="270"/>
      <c r="AU35" s="270"/>
      <c r="AV35" s="270"/>
      <c r="AW35" s="270"/>
      <c r="BH35" s="62">
        <v>1200</v>
      </c>
      <c r="BO35" s="64" t="s">
        <v>199</v>
      </c>
      <c r="CP35" s="64"/>
      <c r="CQ35" s="286" t="s">
        <v>564</v>
      </c>
      <c r="EN35" s="333"/>
    </row>
    <row r="36" spans="1:144" ht="14.1" hidden="1" customHeight="1">
      <c r="A36" s="270"/>
      <c r="B36" s="270"/>
      <c r="C36" s="270"/>
      <c r="D36" s="270"/>
      <c r="E36" s="270"/>
      <c r="F36" s="270"/>
      <c r="G36" s="270"/>
      <c r="H36" s="270"/>
      <c r="I36" s="270"/>
      <c r="J36" s="270"/>
      <c r="K36" s="270"/>
      <c r="L36" s="270"/>
      <c r="M36" s="270"/>
      <c r="N36" s="270"/>
      <c r="O36" s="270"/>
      <c r="P36" s="270"/>
      <c r="Q36" s="270"/>
      <c r="R36" s="270"/>
      <c r="S36" s="270"/>
      <c r="T36" s="270"/>
      <c r="U36" s="270"/>
      <c r="V36" s="270"/>
      <c r="W36" s="270"/>
      <c r="X36" s="270"/>
      <c r="Y36" s="270"/>
      <c r="Z36" s="270"/>
      <c r="AA36" s="270"/>
      <c r="AB36" s="270"/>
      <c r="AC36" s="270"/>
      <c r="AD36" s="270"/>
      <c r="AE36" s="270"/>
      <c r="AF36" s="270"/>
      <c r="AG36" s="270"/>
      <c r="AH36" s="270"/>
      <c r="AI36" s="270"/>
      <c r="AJ36" s="270"/>
      <c r="AK36" s="270"/>
      <c r="AL36" s="270"/>
      <c r="AM36" s="270"/>
      <c r="AN36" s="270"/>
      <c r="AO36" s="270"/>
      <c r="AP36" s="270"/>
      <c r="AQ36" s="270"/>
      <c r="AR36" s="270"/>
      <c r="AS36" s="270"/>
      <c r="AT36" s="270"/>
      <c r="AU36" s="270"/>
      <c r="AV36" s="270"/>
      <c r="AW36" s="270"/>
      <c r="BH36" s="62">
        <v>1600</v>
      </c>
      <c r="BP36" s="64" t="s">
        <v>48</v>
      </c>
      <c r="BS36" s="64" t="s">
        <v>521</v>
      </c>
      <c r="CP36" s="64"/>
    </row>
    <row r="37" spans="1:144" ht="14.1" hidden="1" customHeight="1">
      <c r="A37" s="270"/>
      <c r="B37" s="270"/>
      <c r="C37" s="270"/>
      <c r="D37" s="270"/>
      <c r="E37" s="270"/>
      <c r="F37" s="270"/>
      <c r="G37" s="270"/>
      <c r="H37" s="270"/>
      <c r="I37" s="270"/>
      <c r="J37" s="270"/>
      <c r="K37" s="270"/>
      <c r="L37" s="270"/>
      <c r="M37" s="270"/>
      <c r="N37" s="270"/>
      <c r="O37" s="270"/>
      <c r="P37" s="270"/>
      <c r="Q37" s="270"/>
      <c r="R37" s="270"/>
      <c r="S37" s="270"/>
      <c r="T37" s="270"/>
      <c r="U37" s="270"/>
      <c r="V37" s="270"/>
      <c r="W37" s="270"/>
      <c r="X37" s="270"/>
      <c r="Y37" s="270"/>
      <c r="Z37" s="270"/>
      <c r="AA37" s="270"/>
      <c r="AB37" s="270"/>
      <c r="AC37" s="270"/>
      <c r="AD37" s="270"/>
      <c r="AE37" s="270"/>
      <c r="AF37" s="270"/>
      <c r="AG37" s="270"/>
      <c r="AH37" s="270"/>
      <c r="AI37" s="270"/>
      <c r="AJ37" s="270"/>
      <c r="AK37" s="270"/>
      <c r="AL37" s="270"/>
      <c r="AM37" s="270"/>
      <c r="AN37" s="270"/>
      <c r="AO37" s="270"/>
      <c r="AP37" s="270"/>
      <c r="AQ37" s="270"/>
      <c r="AR37" s="270"/>
      <c r="AS37" s="270"/>
      <c r="AT37" s="270"/>
      <c r="AU37" s="270"/>
      <c r="AV37" s="270"/>
      <c r="AW37" s="270"/>
      <c r="BH37" s="62">
        <v>2000</v>
      </c>
      <c r="BN37" s="62" t="s">
        <v>516</v>
      </c>
      <c r="BO37" s="64" t="s">
        <v>47</v>
      </c>
      <c r="BP37" s="64" t="s">
        <v>47</v>
      </c>
      <c r="BQ37" s="64" t="s">
        <v>518</v>
      </c>
      <c r="CP37" s="64"/>
    </row>
    <row r="38" spans="1:144" ht="14.1" hidden="1" customHeight="1">
      <c r="A38" s="270"/>
      <c r="B38" s="270"/>
      <c r="C38" s="270"/>
      <c r="D38" s="270"/>
      <c r="E38" s="270"/>
      <c r="F38" s="270"/>
      <c r="G38" s="270"/>
      <c r="H38" s="270"/>
      <c r="I38" s="270"/>
      <c r="J38" s="270"/>
      <c r="K38" s="270"/>
      <c r="L38" s="270"/>
      <c r="M38" s="270"/>
      <c r="N38" s="270"/>
      <c r="O38" s="270"/>
      <c r="P38" s="270"/>
      <c r="Q38" s="270"/>
      <c r="R38" s="270"/>
      <c r="S38" s="270"/>
      <c r="T38" s="270"/>
      <c r="U38" s="270"/>
      <c r="V38" s="270"/>
      <c r="W38" s="270"/>
      <c r="X38" s="270"/>
      <c r="Y38" s="270"/>
      <c r="Z38" s="270"/>
      <c r="AA38" s="270"/>
      <c r="AB38" s="270"/>
      <c r="AC38" s="270"/>
      <c r="AD38" s="270"/>
      <c r="AE38" s="270"/>
      <c r="AF38" s="270"/>
      <c r="AG38" s="270"/>
      <c r="AH38" s="270"/>
      <c r="AI38" s="270"/>
      <c r="AJ38" s="270"/>
      <c r="AK38" s="270"/>
      <c r="AL38" s="270"/>
      <c r="AM38" s="270"/>
      <c r="AN38" s="270"/>
      <c r="AO38" s="270"/>
      <c r="AP38" s="270"/>
      <c r="AQ38" s="270"/>
      <c r="AR38" s="270"/>
      <c r="AS38" s="270"/>
      <c r="AT38" s="270"/>
      <c r="AU38" s="270"/>
      <c r="AV38" s="270"/>
      <c r="AW38" s="270"/>
      <c r="BH38" s="62">
        <v>2500</v>
      </c>
      <c r="BL38" s="274">
        <v>1</v>
      </c>
      <c r="BM38" s="274" t="s">
        <v>503</v>
      </c>
      <c r="BN38" s="62" t="s">
        <v>105</v>
      </c>
      <c r="BO38" s="287" t="s">
        <v>105</v>
      </c>
      <c r="BP38" s="287">
        <v>15</v>
      </c>
      <c r="BQ38" s="63" t="s">
        <v>517</v>
      </c>
      <c r="BR38" s="63" t="s">
        <v>809</v>
      </c>
      <c r="BS38" s="64" t="s">
        <v>810</v>
      </c>
      <c r="BT38" s="64" t="s">
        <v>768</v>
      </c>
      <c r="BV38" s="64" t="s">
        <v>768</v>
      </c>
      <c r="BW38" s="64" t="s">
        <v>768</v>
      </c>
      <c r="BX38" s="63" t="s">
        <v>105</v>
      </c>
      <c r="BY38" s="63" t="s">
        <v>768</v>
      </c>
      <c r="CA38" s="63" t="s">
        <v>811</v>
      </c>
      <c r="CP38" s="64"/>
      <c r="CQ38" s="64"/>
      <c r="CR38" s="64"/>
      <c r="CS38" s="64"/>
    </row>
    <row r="39" spans="1:144" ht="14.1" hidden="1" customHeight="1">
      <c r="BH39" s="62">
        <v>3000</v>
      </c>
      <c r="BL39" s="274">
        <v>1</v>
      </c>
      <c r="BM39" s="274" t="s">
        <v>49</v>
      </c>
      <c r="BN39" s="62" t="s">
        <v>105</v>
      </c>
      <c r="BO39" s="287" t="s">
        <v>105</v>
      </c>
      <c r="BP39" s="287">
        <v>20</v>
      </c>
      <c r="BQ39" s="63" t="s">
        <v>517</v>
      </c>
      <c r="BR39" s="63" t="s">
        <v>49</v>
      </c>
      <c r="BS39" s="64" t="s">
        <v>812</v>
      </c>
      <c r="BT39" s="64" t="s">
        <v>768</v>
      </c>
      <c r="BV39" s="64" t="s">
        <v>768</v>
      </c>
      <c r="BW39" s="64" t="s">
        <v>768</v>
      </c>
      <c r="BX39" s="63" t="s">
        <v>105</v>
      </c>
      <c r="BY39" s="63" t="s">
        <v>768</v>
      </c>
      <c r="CA39" s="63" t="s">
        <v>811</v>
      </c>
      <c r="CP39" s="64"/>
      <c r="CQ39" s="64"/>
      <c r="CR39" s="64"/>
      <c r="CS39" s="64"/>
    </row>
    <row r="40" spans="1:144" ht="14.1" hidden="1" customHeight="1">
      <c r="BH40" s="62">
        <v>4000</v>
      </c>
      <c r="BL40" s="274">
        <v>1</v>
      </c>
      <c r="BM40" s="274" t="s">
        <v>49</v>
      </c>
      <c r="BN40" s="62" t="s">
        <v>105</v>
      </c>
      <c r="BO40" s="287" t="s">
        <v>105</v>
      </c>
      <c r="BP40" s="287">
        <v>25</v>
      </c>
      <c r="BQ40" s="63" t="s">
        <v>517</v>
      </c>
      <c r="BR40" s="63" t="s">
        <v>49</v>
      </c>
      <c r="BS40" s="64" t="s">
        <v>813</v>
      </c>
      <c r="BT40" s="64" t="s">
        <v>768</v>
      </c>
      <c r="BV40" s="64" t="s">
        <v>768</v>
      </c>
      <c r="BW40" s="64" t="s">
        <v>768</v>
      </c>
      <c r="BX40" s="63" t="s">
        <v>105</v>
      </c>
      <c r="BY40" s="63" t="s">
        <v>768</v>
      </c>
      <c r="CA40" s="63" t="s">
        <v>811</v>
      </c>
      <c r="CP40" s="64"/>
      <c r="CQ40" s="64"/>
      <c r="CR40" s="64"/>
      <c r="CS40" s="64"/>
    </row>
    <row r="41" spans="1:144" ht="14.1" hidden="1" customHeight="1">
      <c r="BH41" s="62">
        <v>5000</v>
      </c>
      <c r="BL41" s="274" t="s">
        <v>199</v>
      </c>
      <c r="BM41" s="274" t="s">
        <v>49</v>
      </c>
      <c r="BN41" s="62" t="s">
        <v>105</v>
      </c>
      <c r="BO41" s="287">
        <v>30</v>
      </c>
      <c r="BP41" s="287">
        <v>30</v>
      </c>
      <c r="BQ41" s="63" t="s">
        <v>517</v>
      </c>
      <c r="BR41" s="63" t="s">
        <v>49</v>
      </c>
      <c r="BS41" s="64" t="s">
        <v>768</v>
      </c>
      <c r="BT41" s="64" t="s">
        <v>768</v>
      </c>
      <c r="BV41" s="64" t="s">
        <v>768</v>
      </c>
      <c r="BW41" s="64" t="s">
        <v>768</v>
      </c>
      <c r="BX41" s="63" t="s">
        <v>814</v>
      </c>
      <c r="BY41" s="63" t="s">
        <v>768</v>
      </c>
      <c r="CA41" s="63" t="s">
        <v>768</v>
      </c>
      <c r="CP41" s="64"/>
      <c r="CQ41" s="64"/>
      <c r="CR41" s="64"/>
      <c r="CS41" s="64"/>
    </row>
    <row r="42" spans="1:144" ht="14.1" hidden="1" customHeight="1">
      <c r="BH42" s="62">
        <v>6000</v>
      </c>
      <c r="BL42" s="274">
        <v>1</v>
      </c>
      <c r="BM42" s="274" t="s">
        <v>49</v>
      </c>
      <c r="BN42" s="62" t="s">
        <v>105</v>
      </c>
      <c r="BO42" s="287" t="s">
        <v>105</v>
      </c>
      <c r="BP42" s="287">
        <v>35</v>
      </c>
      <c r="BQ42" s="63" t="s">
        <v>517</v>
      </c>
      <c r="BR42" s="63" t="s">
        <v>49</v>
      </c>
      <c r="BS42" s="64" t="s">
        <v>812</v>
      </c>
      <c r="BT42" s="64" t="s">
        <v>768</v>
      </c>
      <c r="BV42" s="64" t="s">
        <v>768</v>
      </c>
      <c r="BW42" s="64" t="s">
        <v>768</v>
      </c>
      <c r="BX42" s="63" t="s">
        <v>105</v>
      </c>
      <c r="BY42" s="63" t="s">
        <v>768</v>
      </c>
      <c r="CA42" s="63" t="s">
        <v>811</v>
      </c>
      <c r="CP42" s="64"/>
      <c r="CQ42" s="64"/>
      <c r="CR42" s="64"/>
      <c r="CS42" s="64"/>
    </row>
    <row r="43" spans="1:144" ht="14.1" hidden="1" customHeight="1">
      <c r="BL43" s="274">
        <v>1</v>
      </c>
      <c r="BM43" s="274" t="s">
        <v>49</v>
      </c>
      <c r="BN43" s="62" t="s">
        <v>105</v>
      </c>
      <c r="BO43" s="287" t="s">
        <v>105</v>
      </c>
      <c r="BP43" s="287">
        <v>40</v>
      </c>
      <c r="BQ43" s="63" t="s">
        <v>517</v>
      </c>
      <c r="BR43" s="63" t="s">
        <v>49</v>
      </c>
      <c r="BS43" s="64" t="s">
        <v>813</v>
      </c>
      <c r="BT43" s="64" t="s">
        <v>768</v>
      </c>
      <c r="BV43" s="64" t="s">
        <v>768</v>
      </c>
      <c r="BW43" s="64" t="s">
        <v>768</v>
      </c>
      <c r="BX43" s="63" t="s">
        <v>105</v>
      </c>
      <c r="BY43" s="63" t="s">
        <v>768</v>
      </c>
      <c r="CA43" s="63" t="s">
        <v>811</v>
      </c>
      <c r="CP43" s="64"/>
      <c r="CQ43" s="64"/>
      <c r="CR43" s="64"/>
      <c r="CS43" s="64"/>
    </row>
    <row r="44" spans="1:144" ht="14.1" hidden="1" customHeight="1">
      <c r="BL44" s="274">
        <v>1</v>
      </c>
      <c r="BM44" s="274" t="s">
        <v>49</v>
      </c>
      <c r="BN44" s="62" t="s">
        <v>105</v>
      </c>
      <c r="BO44" s="287" t="s">
        <v>105</v>
      </c>
      <c r="BP44" s="287">
        <v>45</v>
      </c>
      <c r="BQ44" s="63" t="s">
        <v>517</v>
      </c>
      <c r="BR44" s="63" t="s">
        <v>49</v>
      </c>
      <c r="BS44" s="64" t="s">
        <v>810</v>
      </c>
      <c r="BT44" s="64" t="s">
        <v>768</v>
      </c>
      <c r="BV44" s="64" t="s">
        <v>768</v>
      </c>
      <c r="BW44" s="64" t="s">
        <v>768</v>
      </c>
      <c r="BX44" s="63" t="s">
        <v>105</v>
      </c>
      <c r="BY44" s="63" t="s">
        <v>768</v>
      </c>
      <c r="CA44" s="63" t="s">
        <v>811</v>
      </c>
      <c r="CP44" s="64"/>
      <c r="CQ44" s="64"/>
      <c r="CR44" s="64"/>
      <c r="CS44" s="64"/>
    </row>
    <row r="45" spans="1:144" ht="14.1" hidden="1" customHeight="1">
      <c r="BL45" s="274">
        <v>1</v>
      </c>
      <c r="BM45" s="274" t="s">
        <v>49</v>
      </c>
      <c r="BN45" s="62" t="s">
        <v>105</v>
      </c>
      <c r="BO45" s="287" t="s">
        <v>105</v>
      </c>
      <c r="BP45" s="287">
        <v>50</v>
      </c>
      <c r="BQ45" s="63" t="s">
        <v>517</v>
      </c>
      <c r="BR45" s="63" t="s">
        <v>49</v>
      </c>
      <c r="BS45" s="64" t="s">
        <v>812</v>
      </c>
      <c r="BT45" s="64" t="s">
        <v>768</v>
      </c>
      <c r="BV45" s="64" t="s">
        <v>768</v>
      </c>
      <c r="BW45" s="64" t="s">
        <v>768</v>
      </c>
      <c r="BX45" s="63" t="s">
        <v>105</v>
      </c>
      <c r="BY45" s="63" t="s">
        <v>768</v>
      </c>
      <c r="CA45" s="63" t="s">
        <v>811</v>
      </c>
      <c r="CP45" s="64"/>
      <c r="CQ45" s="64"/>
      <c r="CR45" s="64"/>
      <c r="CS45" s="64"/>
    </row>
    <row r="46" spans="1:144" ht="14.1" hidden="1" customHeight="1">
      <c r="BL46" s="274">
        <v>1</v>
      </c>
      <c r="BM46" s="274" t="s">
        <v>49</v>
      </c>
      <c r="BN46" s="62" t="s">
        <v>105</v>
      </c>
      <c r="BO46" s="287" t="s">
        <v>105</v>
      </c>
      <c r="BP46" s="287">
        <v>60</v>
      </c>
      <c r="BQ46" s="63" t="s">
        <v>517</v>
      </c>
      <c r="BR46" s="63" t="s">
        <v>49</v>
      </c>
      <c r="BS46" s="64" t="s">
        <v>813</v>
      </c>
      <c r="BT46" s="64" t="s">
        <v>768</v>
      </c>
      <c r="BV46" s="64" t="s">
        <v>768</v>
      </c>
      <c r="BW46" s="64" t="s">
        <v>768</v>
      </c>
      <c r="BX46" s="63" t="s">
        <v>105</v>
      </c>
      <c r="BY46" s="63" t="s">
        <v>768</v>
      </c>
      <c r="CA46" s="63" t="s">
        <v>811</v>
      </c>
      <c r="CP46" s="64"/>
      <c r="CQ46" s="64"/>
      <c r="CR46" s="64"/>
      <c r="CS46" s="64"/>
    </row>
    <row r="47" spans="1:144" ht="14.1" hidden="1" customHeight="1">
      <c r="BL47" s="274">
        <v>1</v>
      </c>
      <c r="BM47" s="274" t="s">
        <v>49</v>
      </c>
      <c r="BN47" s="62" t="s">
        <v>105</v>
      </c>
      <c r="BO47" s="287" t="s">
        <v>105</v>
      </c>
      <c r="BP47" s="287">
        <v>70</v>
      </c>
      <c r="BQ47" s="63" t="s">
        <v>517</v>
      </c>
      <c r="BR47" s="63" t="s">
        <v>49</v>
      </c>
      <c r="BS47" s="64" t="s">
        <v>810</v>
      </c>
      <c r="BT47" s="64" t="s">
        <v>768</v>
      </c>
      <c r="BV47" s="64" t="s">
        <v>768</v>
      </c>
      <c r="BW47" s="64" t="s">
        <v>768</v>
      </c>
      <c r="BX47" s="63" t="s">
        <v>105</v>
      </c>
      <c r="BY47" s="63" t="s">
        <v>768</v>
      </c>
      <c r="CA47" s="63" t="s">
        <v>811</v>
      </c>
      <c r="CP47" s="64"/>
      <c r="CQ47" s="64"/>
      <c r="CR47" s="64"/>
      <c r="CS47" s="64"/>
    </row>
    <row r="48" spans="1:144" ht="14.1" hidden="1" customHeight="1">
      <c r="BL48" s="274">
        <v>1</v>
      </c>
      <c r="BM48" s="274" t="s">
        <v>49</v>
      </c>
      <c r="BN48" s="62" t="s">
        <v>105</v>
      </c>
      <c r="BO48" s="287" t="s">
        <v>105</v>
      </c>
      <c r="BP48" s="287">
        <v>80</v>
      </c>
      <c r="BQ48" s="63" t="s">
        <v>517</v>
      </c>
      <c r="BR48" s="63" t="s">
        <v>49</v>
      </c>
      <c r="BS48" s="64" t="s">
        <v>812</v>
      </c>
      <c r="BT48" s="64" t="s">
        <v>768</v>
      </c>
      <c r="BV48" s="64" t="s">
        <v>768</v>
      </c>
      <c r="BW48" s="64" t="s">
        <v>768</v>
      </c>
      <c r="BX48" s="63" t="s">
        <v>105</v>
      </c>
      <c r="BY48" s="63" t="s">
        <v>768</v>
      </c>
      <c r="CA48" s="63" t="s">
        <v>811</v>
      </c>
      <c r="CP48" s="64"/>
      <c r="CQ48" s="64"/>
      <c r="CR48" s="64"/>
      <c r="CS48" s="64"/>
    </row>
    <row r="49" spans="63:97" ht="14.1" hidden="1" customHeight="1">
      <c r="BL49" s="274">
        <v>1</v>
      </c>
      <c r="BM49" s="274" t="s">
        <v>49</v>
      </c>
      <c r="BN49" s="62" t="s">
        <v>105</v>
      </c>
      <c r="BO49" s="287" t="s">
        <v>105</v>
      </c>
      <c r="BP49" s="287">
        <v>90</v>
      </c>
      <c r="BQ49" s="63" t="s">
        <v>517</v>
      </c>
      <c r="BR49" s="63" t="s">
        <v>49</v>
      </c>
      <c r="BS49" s="64" t="s">
        <v>813</v>
      </c>
      <c r="BT49" s="64" t="s">
        <v>768</v>
      </c>
      <c r="BV49" s="64" t="s">
        <v>768</v>
      </c>
      <c r="BW49" s="64" t="s">
        <v>768</v>
      </c>
      <c r="BX49" s="63" t="s">
        <v>105</v>
      </c>
      <c r="BY49" s="63" t="s">
        <v>768</v>
      </c>
      <c r="CA49" s="63" t="s">
        <v>811</v>
      </c>
      <c r="CP49" s="64"/>
      <c r="CQ49" s="64"/>
      <c r="CR49" s="64"/>
      <c r="CS49" s="64"/>
    </row>
    <row r="50" spans="63:97" ht="14.1" hidden="1" customHeight="1">
      <c r="BL50" s="274">
        <v>1</v>
      </c>
      <c r="BM50" s="274" t="s">
        <v>49</v>
      </c>
      <c r="BN50" s="62" t="s">
        <v>105</v>
      </c>
      <c r="BO50" s="287" t="s">
        <v>105</v>
      </c>
      <c r="BP50" s="287">
        <v>100</v>
      </c>
      <c r="BQ50" s="63" t="s">
        <v>517</v>
      </c>
      <c r="BR50" s="63" t="s">
        <v>49</v>
      </c>
      <c r="BS50" s="64" t="s">
        <v>810</v>
      </c>
      <c r="BT50" s="64" t="s">
        <v>768</v>
      </c>
      <c r="BV50" s="64" t="s">
        <v>768</v>
      </c>
      <c r="BW50" s="64" t="s">
        <v>768</v>
      </c>
      <c r="BX50" s="63" t="s">
        <v>105</v>
      </c>
      <c r="BY50" s="63" t="s">
        <v>768</v>
      </c>
      <c r="CA50" s="63" t="s">
        <v>811</v>
      </c>
      <c r="CP50" s="64"/>
      <c r="CQ50" s="64"/>
      <c r="CR50" s="64"/>
      <c r="CS50" s="64"/>
    </row>
    <row r="51" spans="63:97" ht="14.1" hidden="1" customHeight="1">
      <c r="BL51" s="274">
        <v>1</v>
      </c>
      <c r="BM51" s="274" t="s">
        <v>49</v>
      </c>
      <c r="BN51" s="62" t="s">
        <v>105</v>
      </c>
      <c r="BO51" s="287" t="s">
        <v>105</v>
      </c>
      <c r="BP51" s="287">
        <v>110</v>
      </c>
      <c r="BQ51" s="63" t="s">
        <v>517</v>
      </c>
      <c r="BR51" s="63" t="s">
        <v>49</v>
      </c>
      <c r="BS51" s="64" t="s">
        <v>812</v>
      </c>
      <c r="BT51" s="64" t="s">
        <v>768</v>
      </c>
      <c r="BV51" s="64" t="s">
        <v>768</v>
      </c>
      <c r="BW51" s="64" t="s">
        <v>768</v>
      </c>
      <c r="BX51" s="63" t="s">
        <v>105</v>
      </c>
      <c r="BY51" s="63" t="s">
        <v>768</v>
      </c>
      <c r="CA51" s="63" t="s">
        <v>811</v>
      </c>
      <c r="CP51" s="64"/>
      <c r="CQ51" s="64"/>
      <c r="CR51" s="64"/>
      <c r="CS51" s="64"/>
    </row>
    <row r="52" spans="63:97" ht="14.1" hidden="1" customHeight="1">
      <c r="BL52" s="274">
        <v>1</v>
      </c>
      <c r="BM52" s="274" t="s">
        <v>49</v>
      </c>
      <c r="BN52" s="62" t="s">
        <v>105</v>
      </c>
      <c r="BO52" s="287" t="s">
        <v>105</v>
      </c>
      <c r="BP52" s="287">
        <v>125</v>
      </c>
      <c r="BQ52" s="63" t="s">
        <v>517</v>
      </c>
      <c r="BR52" s="63" t="s">
        <v>49</v>
      </c>
      <c r="BS52" s="64" t="s">
        <v>813</v>
      </c>
      <c r="BT52" s="64" t="s">
        <v>768</v>
      </c>
      <c r="BV52" s="64" t="s">
        <v>768</v>
      </c>
      <c r="BW52" s="64" t="s">
        <v>768</v>
      </c>
      <c r="BX52" s="63" t="s">
        <v>105</v>
      </c>
      <c r="BY52" s="63" t="s">
        <v>768</v>
      </c>
      <c r="CA52" s="63" t="s">
        <v>811</v>
      </c>
      <c r="CP52" s="64"/>
      <c r="CQ52" s="64"/>
      <c r="CR52" s="64"/>
      <c r="CS52" s="64"/>
    </row>
    <row r="53" spans="63:97" ht="14.1" hidden="1" customHeight="1">
      <c r="BL53" s="274">
        <v>1</v>
      </c>
      <c r="BM53" s="274" t="s">
        <v>49</v>
      </c>
      <c r="BN53" s="62" t="s">
        <v>105</v>
      </c>
      <c r="BO53" s="287" t="s">
        <v>105</v>
      </c>
      <c r="BP53" s="287">
        <v>150</v>
      </c>
      <c r="BQ53" s="63" t="s">
        <v>517</v>
      </c>
      <c r="BR53" s="63" t="s">
        <v>49</v>
      </c>
      <c r="BS53" s="64" t="s">
        <v>810</v>
      </c>
      <c r="BT53" s="64" t="s">
        <v>768</v>
      </c>
      <c r="BV53" s="64" t="s">
        <v>768</v>
      </c>
      <c r="BW53" s="64" t="s">
        <v>768</v>
      </c>
      <c r="BX53" s="63" t="s">
        <v>105</v>
      </c>
      <c r="BY53" s="63" t="s">
        <v>768</v>
      </c>
      <c r="CA53" s="63" t="s">
        <v>811</v>
      </c>
      <c r="CP53" s="64"/>
      <c r="CQ53" s="64"/>
      <c r="CR53" s="64"/>
      <c r="CS53" s="64"/>
    </row>
    <row r="54" spans="63:97" ht="14.1" hidden="1" customHeight="1">
      <c r="BL54" s="274">
        <v>1</v>
      </c>
      <c r="BM54" s="274" t="s">
        <v>49</v>
      </c>
      <c r="BN54" s="62" t="s">
        <v>105</v>
      </c>
      <c r="BO54" s="287" t="s">
        <v>105</v>
      </c>
      <c r="BP54" s="287">
        <v>175</v>
      </c>
      <c r="BQ54" s="63" t="s">
        <v>517</v>
      </c>
      <c r="BR54" s="63" t="s">
        <v>49</v>
      </c>
      <c r="BS54" s="64" t="s">
        <v>812</v>
      </c>
      <c r="BT54" s="64" t="s">
        <v>768</v>
      </c>
      <c r="BV54" s="64" t="s">
        <v>768</v>
      </c>
      <c r="BW54" s="64" t="s">
        <v>768</v>
      </c>
      <c r="BX54" s="63" t="s">
        <v>105</v>
      </c>
      <c r="BY54" s="63" t="s">
        <v>768</v>
      </c>
      <c r="CA54" s="63" t="s">
        <v>811</v>
      </c>
      <c r="CP54" s="64"/>
      <c r="CQ54" s="64"/>
      <c r="CR54" s="64"/>
      <c r="CS54" s="64"/>
    </row>
    <row r="55" spans="63:97" ht="14.1" hidden="1" customHeight="1">
      <c r="BL55" s="274">
        <v>1</v>
      </c>
      <c r="BM55" s="274" t="s">
        <v>49</v>
      </c>
      <c r="BN55" s="62" t="s">
        <v>105</v>
      </c>
      <c r="BO55" s="287" t="s">
        <v>105</v>
      </c>
      <c r="BP55" s="287">
        <v>200</v>
      </c>
      <c r="BQ55" s="63" t="s">
        <v>517</v>
      </c>
      <c r="BR55" s="63" t="s">
        <v>49</v>
      </c>
      <c r="BS55" s="64" t="s">
        <v>813</v>
      </c>
      <c r="BT55" s="64" t="s">
        <v>768</v>
      </c>
      <c r="BV55" s="64" t="s">
        <v>768</v>
      </c>
      <c r="BW55" s="64" t="s">
        <v>768</v>
      </c>
      <c r="BX55" s="63" t="s">
        <v>105</v>
      </c>
      <c r="BY55" s="63" t="s">
        <v>768</v>
      </c>
      <c r="CA55" s="63" t="s">
        <v>811</v>
      </c>
      <c r="CQ55" s="64"/>
      <c r="CR55" s="64"/>
      <c r="CS55" s="64"/>
    </row>
    <row r="56" spans="63:97" ht="14.1" hidden="1" customHeight="1">
      <c r="BK56" s="334"/>
      <c r="BL56" s="360">
        <v>1</v>
      </c>
      <c r="BM56" s="360" t="s">
        <v>49</v>
      </c>
      <c r="BN56" s="334" t="s">
        <v>105</v>
      </c>
      <c r="BO56" s="374" t="s">
        <v>105</v>
      </c>
      <c r="BP56" s="374">
        <v>250</v>
      </c>
      <c r="BQ56" s="375" t="s">
        <v>517</v>
      </c>
      <c r="BR56" s="375" t="s">
        <v>49</v>
      </c>
      <c r="BS56" s="376" t="s">
        <v>810</v>
      </c>
      <c r="BT56" s="376" t="s">
        <v>768</v>
      </c>
      <c r="BU56" s="376"/>
      <c r="BV56" s="376" t="s">
        <v>768</v>
      </c>
      <c r="BW56" s="376" t="s">
        <v>768</v>
      </c>
      <c r="BX56" s="375" t="s">
        <v>105</v>
      </c>
      <c r="BY56" s="375" t="s">
        <v>768</v>
      </c>
      <c r="CA56" s="375" t="s">
        <v>811</v>
      </c>
      <c r="CQ56" s="64"/>
      <c r="CR56" s="64"/>
      <c r="CS56" s="64"/>
    </row>
    <row r="57" spans="63:97" ht="14.1" hidden="1" customHeight="1">
      <c r="BK57" s="334"/>
      <c r="BL57" s="360">
        <v>1</v>
      </c>
      <c r="BM57" s="360" t="s">
        <v>49</v>
      </c>
      <c r="BN57" s="334" t="s">
        <v>105</v>
      </c>
      <c r="BO57" s="374" t="s">
        <v>105</v>
      </c>
      <c r="BP57" s="374">
        <v>300</v>
      </c>
      <c r="BQ57" s="375" t="s">
        <v>517</v>
      </c>
      <c r="BR57" s="375" t="s">
        <v>49</v>
      </c>
      <c r="BS57" s="376" t="s">
        <v>812</v>
      </c>
      <c r="BT57" s="376" t="s">
        <v>768</v>
      </c>
      <c r="BU57" s="376"/>
      <c r="BV57" s="376" t="s">
        <v>768</v>
      </c>
      <c r="BW57" s="376" t="s">
        <v>768</v>
      </c>
      <c r="BX57" s="375" t="s">
        <v>105</v>
      </c>
      <c r="BY57" s="375" t="s">
        <v>768</v>
      </c>
      <c r="CA57" s="375" t="s">
        <v>811</v>
      </c>
      <c r="CQ57" s="64"/>
      <c r="CR57" s="64"/>
      <c r="CS57" s="64"/>
    </row>
    <row r="58" spans="63:97" ht="14.1" hidden="1" customHeight="1">
      <c r="BK58" s="334"/>
      <c r="BL58" s="360">
        <v>1</v>
      </c>
      <c r="BM58" s="360" t="s">
        <v>49</v>
      </c>
      <c r="BN58" s="334" t="s">
        <v>105</v>
      </c>
      <c r="BO58" s="374" t="s">
        <v>105</v>
      </c>
      <c r="BP58" s="374">
        <v>350</v>
      </c>
      <c r="BQ58" s="375" t="s">
        <v>517</v>
      </c>
      <c r="BR58" s="375" t="s">
        <v>49</v>
      </c>
      <c r="BS58" s="376" t="s">
        <v>813</v>
      </c>
      <c r="BT58" s="376" t="s">
        <v>768</v>
      </c>
      <c r="BU58" s="376"/>
      <c r="BV58" s="376" t="s">
        <v>768</v>
      </c>
      <c r="BW58" s="376" t="s">
        <v>768</v>
      </c>
      <c r="BX58" s="375" t="s">
        <v>105</v>
      </c>
      <c r="BY58" s="375" t="s">
        <v>768</v>
      </c>
      <c r="CA58" s="375" t="s">
        <v>811</v>
      </c>
      <c r="CQ58" s="64"/>
      <c r="CR58" s="64"/>
    </row>
    <row r="59" spans="63:97" ht="14.1" hidden="1" customHeight="1">
      <c r="BK59" s="334"/>
      <c r="BL59" s="360">
        <v>1</v>
      </c>
      <c r="BM59" s="360" t="s">
        <v>49</v>
      </c>
      <c r="BN59" s="334" t="s">
        <v>105</v>
      </c>
      <c r="BO59" s="374" t="s">
        <v>105</v>
      </c>
      <c r="BP59" s="374">
        <v>400</v>
      </c>
      <c r="BQ59" s="375" t="s">
        <v>517</v>
      </c>
      <c r="BR59" s="375" t="s">
        <v>49</v>
      </c>
      <c r="BS59" s="376" t="s">
        <v>810</v>
      </c>
      <c r="BT59" s="376" t="s">
        <v>768</v>
      </c>
      <c r="BU59" s="376"/>
      <c r="BV59" s="376" t="s">
        <v>768</v>
      </c>
      <c r="BW59" s="376" t="s">
        <v>768</v>
      </c>
      <c r="BX59" s="375" t="s">
        <v>105</v>
      </c>
      <c r="BY59" s="375" t="s">
        <v>768</v>
      </c>
      <c r="CA59" s="375" t="s">
        <v>811</v>
      </c>
      <c r="CQ59" s="64"/>
      <c r="CR59" s="64"/>
    </row>
    <row r="60" spans="63:97" ht="14.1" hidden="1" customHeight="1">
      <c r="BK60" s="334"/>
      <c r="BL60" s="360">
        <v>1</v>
      </c>
      <c r="BM60" s="360" t="s">
        <v>49</v>
      </c>
      <c r="BN60" s="334" t="s">
        <v>105</v>
      </c>
      <c r="BO60" s="374" t="s">
        <v>105</v>
      </c>
      <c r="BP60" s="374">
        <v>450</v>
      </c>
      <c r="BQ60" s="375" t="s">
        <v>517</v>
      </c>
      <c r="BR60" s="375" t="s">
        <v>49</v>
      </c>
      <c r="BS60" s="376" t="s">
        <v>812</v>
      </c>
      <c r="BT60" s="376" t="s">
        <v>768</v>
      </c>
      <c r="BU60" s="376"/>
      <c r="BV60" s="376" t="s">
        <v>768</v>
      </c>
      <c r="BW60" s="376" t="s">
        <v>768</v>
      </c>
      <c r="BX60" s="375" t="s">
        <v>105</v>
      </c>
      <c r="BY60" s="375" t="s">
        <v>768</v>
      </c>
      <c r="CA60" s="375" t="s">
        <v>811</v>
      </c>
      <c r="CQ60" s="64"/>
      <c r="CR60" s="64"/>
    </row>
    <row r="61" spans="63:97" ht="14.1" hidden="1" customHeight="1">
      <c r="BK61" s="334"/>
      <c r="BL61" s="360">
        <v>1</v>
      </c>
      <c r="BM61" s="360" t="s">
        <v>49</v>
      </c>
      <c r="BN61" s="334" t="s">
        <v>105</v>
      </c>
      <c r="BO61" s="374" t="s">
        <v>105</v>
      </c>
      <c r="BP61" s="374">
        <v>500</v>
      </c>
      <c r="BQ61" s="375" t="s">
        <v>517</v>
      </c>
      <c r="BR61" s="375" t="s">
        <v>49</v>
      </c>
      <c r="BS61" s="376" t="s">
        <v>813</v>
      </c>
      <c r="BT61" s="376" t="s">
        <v>768</v>
      </c>
      <c r="BU61" s="376"/>
      <c r="BV61" s="376" t="s">
        <v>768</v>
      </c>
      <c r="BW61" s="376" t="s">
        <v>768</v>
      </c>
      <c r="BX61" s="375" t="s">
        <v>105</v>
      </c>
      <c r="BY61" s="375" t="s">
        <v>768</v>
      </c>
      <c r="CA61" s="375" t="s">
        <v>811</v>
      </c>
      <c r="CQ61" s="64"/>
      <c r="CR61" s="64"/>
    </row>
    <row r="62" spans="63:97" ht="14.1" hidden="1" customHeight="1"/>
    <row r="63" spans="63:97" ht="14.1" hidden="1" customHeight="1"/>
    <row r="64" spans="63:97" ht="14.1" hidden="1" customHeight="1"/>
    <row r="65" ht="14.1" hidden="1" customHeight="1"/>
    <row r="66" ht="14.1" hidden="1" customHeight="1"/>
    <row r="67" ht="14.1" hidden="1" customHeight="1"/>
    <row r="68" ht="14.1" hidden="1" customHeight="1"/>
    <row r="69" ht="14.1" hidden="1" customHeight="1"/>
    <row r="70" ht="14.1" hidden="1" customHeight="1"/>
    <row r="71" ht="14.1" hidden="1" customHeight="1"/>
    <row r="72" ht="14.1" hidden="1" customHeight="1"/>
    <row r="73" ht="14.1" hidden="1" customHeight="1"/>
    <row r="74" ht="14.1" hidden="1" customHeight="1"/>
    <row r="75" ht="14.1" hidden="1" customHeight="1"/>
    <row r="76" ht="14.1" hidden="1" customHeight="1"/>
    <row r="77" ht="14.1" hidden="1" customHeight="1"/>
    <row r="78" ht="14.1" hidden="1" customHeight="1"/>
    <row r="79" ht="14.1" hidden="1" customHeight="1"/>
    <row r="80" ht="14.1" hidden="1" customHeight="1"/>
    <row r="81" ht="14.1" hidden="1" customHeight="1"/>
    <row r="82" ht="14.1" hidden="1" customHeight="1"/>
    <row r="83" ht="14.1" hidden="1" customHeight="1"/>
    <row r="84" ht="14.1" hidden="1" customHeight="1"/>
    <row r="85" ht="14.1" hidden="1" customHeight="1"/>
    <row r="86" ht="14.1" hidden="1" customHeight="1"/>
    <row r="87" ht="14.1" hidden="1" customHeight="1"/>
    <row r="88" ht="14.1" hidden="1" customHeight="1"/>
    <row r="89" ht="14.1" hidden="1" customHeight="1"/>
    <row r="90" ht="14.1" hidden="1" customHeight="1"/>
    <row r="91" ht="14.1" hidden="1" customHeight="1"/>
    <row r="92" ht="14.1" hidden="1" customHeight="1"/>
    <row r="93" ht="14.1" hidden="1" customHeight="1"/>
    <row r="94" ht="14.1" hidden="1" customHeight="1"/>
    <row r="95" ht="14.1" hidden="1" customHeight="1"/>
    <row r="96" ht="14.1" hidden="1" customHeight="1"/>
    <row r="97" ht="14.1" hidden="1" customHeight="1"/>
    <row r="98" ht="14.1" hidden="1" customHeight="1"/>
    <row r="99" ht="14.1" hidden="1" customHeight="1"/>
    <row r="100" ht="14.1" hidden="1" customHeight="1"/>
    <row r="101" ht="14.1" hidden="1" customHeight="1"/>
    <row r="102" ht="14.1" hidden="1" customHeight="1"/>
    <row r="103" ht="14.1" hidden="1" customHeight="1"/>
    <row r="104" ht="14.1" hidden="1" customHeight="1"/>
    <row r="105" ht="14.1" hidden="1" customHeight="1"/>
    <row r="106" ht="14.1" hidden="1" customHeight="1"/>
    <row r="107" ht="14.1" hidden="1" customHeight="1"/>
    <row r="108" ht="14.1" hidden="1" customHeight="1"/>
    <row r="109" ht="14.1" hidden="1" customHeight="1"/>
    <row r="110" ht="14.1" hidden="1" customHeight="1"/>
    <row r="111" ht="14.1" hidden="1" customHeight="1"/>
    <row r="112" ht="14.1" hidden="1" customHeight="1"/>
    <row r="113" ht="14.1" hidden="1" customHeight="1"/>
    <row r="114" ht="14.1" hidden="1" customHeight="1"/>
    <row r="115" ht="14.1" hidden="1" customHeight="1"/>
    <row r="116" ht="14.1" hidden="1" customHeight="1"/>
    <row r="117" ht="14.1" hidden="1" customHeight="1"/>
    <row r="118" ht="14.1" hidden="1" customHeight="1"/>
    <row r="119" ht="14.1" hidden="1" customHeight="1"/>
    <row r="120" ht="14.1" hidden="1" customHeight="1"/>
    <row r="121" ht="14.1" hidden="1" customHeight="1"/>
    <row r="122" ht="14.1" hidden="1" customHeight="1"/>
    <row r="123" ht="14.1" hidden="1" customHeight="1"/>
    <row r="124" ht="14.1" hidden="1" customHeight="1"/>
    <row r="125" ht="14.1" hidden="1" customHeight="1"/>
    <row r="126" ht="14.1" hidden="1" customHeight="1"/>
    <row r="127" ht="14.1" hidden="1" customHeight="1"/>
    <row r="128" ht="14.1" hidden="1" customHeight="1"/>
    <row r="129" ht="14.1" hidden="1" customHeight="1"/>
    <row r="130" ht="14.1" hidden="1" customHeight="1"/>
    <row r="131" ht="14.1" hidden="1" customHeight="1"/>
    <row r="132" ht="14.1" hidden="1" customHeight="1"/>
    <row r="133" ht="14.1" hidden="1" customHeight="1"/>
    <row r="134" ht="14.1" hidden="1" customHeight="1"/>
    <row r="135" ht="14.1" hidden="1" customHeight="1"/>
    <row r="136" ht="14.1" hidden="1" customHeight="1"/>
    <row r="137" ht="14.1" hidden="1" customHeight="1"/>
    <row r="138" ht="14.1" hidden="1" customHeight="1"/>
    <row r="139" ht="14.1" hidden="1" customHeight="1"/>
    <row r="140" ht="14.1" hidden="1" customHeight="1"/>
    <row r="141" ht="14.1" hidden="1" customHeight="1"/>
    <row r="142" ht="14.1" hidden="1" customHeight="1"/>
    <row r="143" ht="14.1" hidden="1" customHeight="1"/>
    <row r="144" ht="14.1" hidden="1" customHeight="1"/>
    <row r="145" ht="14.1" hidden="1" customHeight="1"/>
    <row r="146" ht="14.1" hidden="1" customHeight="1"/>
    <row r="147" ht="14.1" hidden="1" customHeight="1"/>
    <row r="148" ht="14.1" hidden="1" customHeight="1"/>
    <row r="149" ht="14.1" hidden="1" customHeight="1"/>
    <row r="150" ht="14.1" hidden="1" customHeight="1"/>
    <row r="151" ht="14.1" hidden="1" customHeight="1"/>
    <row r="152" ht="14.1" hidden="1" customHeight="1"/>
    <row r="153" ht="14.1" hidden="1" customHeight="1"/>
    <row r="154" ht="14.1" hidden="1" customHeight="1"/>
    <row r="155" ht="14.1" hidden="1" customHeight="1"/>
    <row r="156" ht="14.1" hidden="1" customHeight="1"/>
    <row r="157" ht="14.1" hidden="1" customHeight="1"/>
    <row r="158" ht="14.1" hidden="1" customHeight="1"/>
    <row r="159" ht="14.1" hidden="1" customHeight="1"/>
    <row r="160" ht="14.1" hidden="1" customHeight="1"/>
    <row r="161" ht="14.1" hidden="1" customHeight="1"/>
    <row r="162" ht="14.1" hidden="1" customHeight="1"/>
    <row r="163" ht="14.1" hidden="1" customHeight="1"/>
    <row r="164" ht="14.1" hidden="1" customHeight="1"/>
    <row r="165" ht="14.1" hidden="1" customHeight="1"/>
    <row r="166" ht="14.1" hidden="1" customHeight="1"/>
    <row r="167" ht="14.1" hidden="1" customHeight="1"/>
    <row r="168" ht="14.1" hidden="1" customHeight="1"/>
    <row r="169" ht="14.1" hidden="1" customHeight="1"/>
    <row r="170" ht="14.1" hidden="1" customHeight="1"/>
    <row r="171" ht="14.1" hidden="1" customHeight="1"/>
    <row r="172" ht="14.1" hidden="1" customHeight="1"/>
    <row r="173" ht="14.1" hidden="1" customHeight="1"/>
    <row r="174" ht="14.1" hidden="1" customHeight="1"/>
    <row r="175" ht="14.1" hidden="1" customHeight="1"/>
    <row r="176" ht="14.1" hidden="1" customHeight="1"/>
    <row r="177" ht="14.1" hidden="1" customHeight="1"/>
    <row r="178" ht="14.1" hidden="1" customHeight="1"/>
    <row r="179" ht="14.1" hidden="1" customHeight="1"/>
    <row r="180" ht="14.1" hidden="1" customHeight="1"/>
    <row r="181" ht="14.1" hidden="1" customHeight="1"/>
    <row r="182" ht="14.1" hidden="1" customHeight="1"/>
    <row r="183" ht="14.1" hidden="1" customHeight="1"/>
    <row r="184" ht="14.1" hidden="1" customHeight="1"/>
    <row r="185" ht="14.1" hidden="1" customHeight="1"/>
    <row r="186" ht="14.1" hidden="1" customHeight="1"/>
    <row r="187" ht="14.1" hidden="1" customHeight="1"/>
    <row r="188" ht="14.1" hidden="1" customHeight="1"/>
    <row r="189" ht="14.1" hidden="1" customHeight="1"/>
    <row r="190" ht="14.1" hidden="1" customHeight="1"/>
    <row r="191" ht="14.1" hidden="1" customHeight="1"/>
    <row r="192" ht="14.1" hidden="1" customHeight="1"/>
    <row r="193" ht="14.1" hidden="1" customHeight="1"/>
    <row r="194" ht="14.1" hidden="1" customHeight="1"/>
    <row r="195" ht="14.1" hidden="1" customHeight="1"/>
    <row r="196" ht="14.1" hidden="1" customHeight="1"/>
    <row r="197" ht="14.1" hidden="1" customHeight="1"/>
    <row r="198" ht="14.1" hidden="1" customHeight="1"/>
    <row r="199" ht="14.1" hidden="1" customHeight="1"/>
    <row r="200" ht="14.1" hidden="1" customHeight="1"/>
    <row r="201" ht="14.1" hidden="1" customHeight="1"/>
    <row r="202" ht="14.1" hidden="1" customHeight="1"/>
    <row r="203" ht="14.1" hidden="1" customHeight="1"/>
    <row r="204" ht="14.1" hidden="1" customHeight="1"/>
    <row r="205" ht="14.1" hidden="1" customHeight="1"/>
    <row r="206" ht="14.1" hidden="1" customHeight="1"/>
    <row r="207" ht="14.1" hidden="1" customHeight="1"/>
    <row r="208" ht="14.1" hidden="1" customHeight="1"/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</sheetData>
  <sheetProtection password="DDCA" sheet="1" objects="1" scenarios="1"/>
  <phoneticPr fontId="0" type="noConversion"/>
  <conditionalFormatting sqref="D6:E23 G6:G23 M6:M23 I6:I23 K6:K23 O6:O23 W19:W23 D24:D29 AA6:AA23 AE6:AE23 AI6:AI29 AM6:AM29 AQ6:AQ29 W6:W15 S6:S15 S19:S23">
    <cfRule type="expression" dxfId="2385" priority="1" stopIfTrue="1">
      <formula>IF($AY6=0,TRUE,FALSE)</formula>
    </cfRule>
  </conditionalFormatting>
  <conditionalFormatting sqref="H6:H29 F6:F29">
    <cfRule type="expression" dxfId="2384" priority="2" stopIfTrue="1">
      <formula>IF($AY6=0,TRUE,FALSE)</formula>
    </cfRule>
    <cfRule type="expression" dxfId="2383" priority="3" stopIfTrue="1">
      <formula>IF(CR6&gt;0,TRUE,FALSE)</formula>
    </cfRule>
  </conditionalFormatting>
  <conditionalFormatting sqref="J6:J29">
    <cfRule type="expression" dxfId="2382" priority="4" stopIfTrue="1">
      <formula>IF($AY6=0,TRUE,FALSE)</formula>
    </cfRule>
    <cfRule type="expression" dxfId="2381" priority="5" stopIfTrue="1">
      <formula>IF(CU6&gt;0,TRUE,FALSE)</formula>
    </cfRule>
  </conditionalFormatting>
  <conditionalFormatting sqref="L6:L29">
    <cfRule type="expression" dxfId="2380" priority="6" stopIfTrue="1">
      <formula>IF($AY6=0,TRUE,FALSE)</formula>
    </cfRule>
    <cfRule type="expression" dxfId="2379" priority="7" stopIfTrue="1">
      <formula>IF(CV6&gt;0,TRUE,FALSE)</formula>
    </cfRule>
  </conditionalFormatting>
  <conditionalFormatting sqref="N6:N29">
    <cfRule type="expression" dxfId="2378" priority="8" stopIfTrue="1">
      <formula>IF($BO$35&lt;&gt;"3D",TRUE,IF($AY6=0,TRUE,IF(H6&lt;&gt;"3D",TRUE,IF(J6="BREAKER",TRUE,FALSE))))</formula>
    </cfRule>
    <cfRule type="expression" dxfId="2377" priority="9" stopIfTrue="1">
      <formula>IF(CW6&gt;0,TRUE,FALSE)</formula>
    </cfRule>
  </conditionalFormatting>
  <conditionalFormatting sqref="P6 P8:P9 P11:P12 P14:P15 P17:P18 P20:P21 P29 P23:P24 P26:P27">
    <cfRule type="expression" dxfId="2376" priority="10" stopIfTrue="1">
      <formula>IF($AY6=0,TRUE,FALSE)</formula>
    </cfRule>
    <cfRule type="expression" dxfId="2375" priority="11" stopIfTrue="1">
      <formula>IF(CX6&gt;0,TRUE,FALSE)</formula>
    </cfRule>
  </conditionalFormatting>
  <conditionalFormatting sqref="T6 T8:T9 T11:T12 T14:T15 T29 T20:T21 T23:T24 T26:T27">
    <cfRule type="expression" dxfId="2374" priority="12" stopIfTrue="1">
      <formula>IF($AY6=0,TRUE,FALSE)</formula>
    </cfRule>
    <cfRule type="expression" dxfId="2373" priority="13" stopIfTrue="1">
      <formula>IF(DA6&gt;0,TRUE,FALSE)</formula>
    </cfRule>
  </conditionalFormatting>
  <conditionalFormatting sqref="X6 X8:X9 X11:X12 X14:X15 X29 X20:X21 X23:X24 X26:X27">
    <cfRule type="expression" dxfId="2372" priority="14" stopIfTrue="1">
      <formula>IF($AY6=0,TRUE,FALSE)</formula>
    </cfRule>
    <cfRule type="expression" dxfId="2371" priority="15" stopIfTrue="1">
      <formula>IF(DD6&gt;0,TRUE,FALSE)</formula>
    </cfRule>
  </conditionalFormatting>
  <conditionalFormatting sqref="AB6 AB8:AB9 AB11:AB12 AB14:AB15 AB17:AB18 AB20:AB21 AB23:AB24 AB26:AB27 AB29">
    <cfRule type="expression" dxfId="2370" priority="16" stopIfTrue="1">
      <formula>IF($AY6=0,TRUE,FALSE)</formula>
    </cfRule>
    <cfRule type="expression" dxfId="2369" priority="17" stopIfTrue="1">
      <formula>IF(DG6&gt;0,TRUE,FALSE)</formula>
    </cfRule>
  </conditionalFormatting>
  <conditionalFormatting sqref="AF6 AF8:AF9 AF11:AF12 AF14:AF15 AF17:AF18 AF20:AF21 AF23:AF24 AF26:AF27 AF29">
    <cfRule type="expression" dxfId="2368" priority="18" stopIfTrue="1">
      <formula>IF($AY6=0,TRUE,FALSE)</formula>
    </cfRule>
    <cfRule type="expression" dxfId="2367" priority="19" stopIfTrue="1">
      <formula>IF(DJ6&gt;0,TRUE,FALSE)</formula>
    </cfRule>
  </conditionalFormatting>
  <conditionalFormatting sqref="AJ6 AJ8:AJ9 AJ11:AJ12 AJ14:AJ15 AJ17:AJ18 AJ20:AJ21 AJ23:AJ24 AJ26:AJ27 AJ29">
    <cfRule type="expression" dxfId="2366" priority="20" stopIfTrue="1">
      <formula>IF($AY6=0,TRUE,FALSE)</formula>
    </cfRule>
    <cfRule type="expression" dxfId="2365" priority="21" stopIfTrue="1">
      <formula>IF(DM6&gt;0,TRUE,FALSE)</formula>
    </cfRule>
  </conditionalFormatting>
  <conditionalFormatting sqref="AN6 AN8:AN9 AN11:AN12 AN14:AN15 AN17:AN18 AN20:AN21 AN29 AN23:AN24 AN26:AN27 AR6:AR29">
    <cfRule type="expression" dxfId="2364" priority="22" stopIfTrue="1">
      <formula>IF($AY6=0,TRUE,FALSE)</formula>
    </cfRule>
    <cfRule type="expression" dxfId="2363" priority="23" stopIfTrue="1">
      <formula>IF(DP6&gt;0,TRUE,FALSE)</formula>
    </cfRule>
  </conditionalFormatting>
  <conditionalFormatting sqref="Q6:Q7 Q9 Q12:Q13 Q15:Q16 Q18:Q19 Q21:Q22 Q27:Q28 Q24:Q25">
    <cfRule type="expression" dxfId="2362" priority="24" stopIfTrue="1">
      <formula>IF($AY6=0,TRUE,FALSE)</formula>
    </cfRule>
    <cfRule type="expression" dxfId="2361" priority="25" stopIfTrue="1">
      <formula>IF(AND(BB$3="3D",H6=1),TRUE,FALSE)</formula>
    </cfRule>
    <cfRule type="expression" dxfId="2360" priority="26" stopIfTrue="1">
      <formula>IF(CY6&gt;0,TRUE,FALSE)</formula>
    </cfRule>
  </conditionalFormatting>
  <conditionalFormatting sqref="R6 R9 R12 R15 R21 R24 R27">
    <cfRule type="expression" dxfId="2359" priority="27" stopIfTrue="1">
      <formula>IF($AY6=0,TRUE,FALSE)</formula>
    </cfRule>
    <cfRule type="expression" dxfId="2358" priority="28" stopIfTrue="1">
      <formula>IF(AND(BB$3=1,H6=1),TRUE,IF(AND(BB$3="3Y",H6=1),TRUE,FALSE))</formula>
    </cfRule>
    <cfRule type="expression" dxfId="2357" priority="29" stopIfTrue="1">
      <formula>IF(CZ6&gt;0,TRUE,FALSE)</formula>
    </cfRule>
  </conditionalFormatting>
  <conditionalFormatting sqref="U6:U7 U9:U10 U12:U13 U19 U27:U28 U21:U22 U24:U25 U15">
    <cfRule type="expression" dxfId="2356" priority="30" stopIfTrue="1">
      <formula>IF($AY6=0,TRUE,FALSE)</formula>
    </cfRule>
    <cfRule type="expression" dxfId="2355" priority="31" stopIfTrue="1">
      <formula>IF(AND(BB$3="3D",H6=1),TRUE,FALSE)</formula>
    </cfRule>
    <cfRule type="expression" dxfId="2354" priority="32" stopIfTrue="1">
      <formula>IF(DB6&gt;0,TRUE,FALSE)</formula>
    </cfRule>
  </conditionalFormatting>
  <conditionalFormatting sqref="Z6 Z9 Z12 Z15 Z18 Z21 Z24 Z27">
    <cfRule type="expression" dxfId="2353" priority="33" stopIfTrue="1">
      <formula>IF($AY6=0,TRUE,FALSE)</formula>
    </cfRule>
    <cfRule type="expression" dxfId="2352" priority="34" stopIfTrue="1">
      <formula>IF(AND(BB$3=1,H6=1),TRUE,IF(AND(BB$3="3Y",H6=1),TRUE,FALSE))</formula>
    </cfRule>
    <cfRule type="expression" dxfId="2351" priority="35" stopIfTrue="1">
      <formula>IF(DF6&gt;0,TRUE,FALSE)</formula>
    </cfRule>
  </conditionalFormatting>
  <conditionalFormatting sqref="AC6:AC7 AC9:AC10 AC12:AC13 AC15:AC16 AC18:AC19 AC21:AC22 AC24:AC25 AC27:AC28">
    <cfRule type="expression" dxfId="2350" priority="36" stopIfTrue="1">
      <formula>IF($AY6=0,TRUE,FALSE)</formula>
    </cfRule>
    <cfRule type="expression" dxfId="2349" priority="37" stopIfTrue="1">
      <formula>IF(AND(BB$3="3D",H6=1),TRUE,FALSE)</formula>
    </cfRule>
    <cfRule type="expression" dxfId="2348" priority="38" stopIfTrue="1">
      <formula>IF(DH6&gt;0,TRUE,FALSE)</formula>
    </cfRule>
  </conditionalFormatting>
  <conditionalFormatting sqref="AD6 AD9 AD12 AD15 AD18 AD21 AD24 AD27">
    <cfRule type="expression" dxfId="2347" priority="39" stopIfTrue="1">
      <formula>IF($AY6=0,TRUE,FALSE)</formula>
    </cfRule>
    <cfRule type="expression" dxfId="2346" priority="40" stopIfTrue="1">
      <formula>IF(AND(BB$3=1,H6=1),TRUE,IF(AND(BB$3="3Y",H6=1),TRUE,FALSE))</formula>
    </cfRule>
    <cfRule type="expression" dxfId="2345" priority="41" stopIfTrue="1">
      <formula>IF(DI6&gt;0,TRUE,FALSE)</formula>
    </cfRule>
  </conditionalFormatting>
  <conditionalFormatting sqref="AG6:AG7 AG9:AG10 AG12:AG13 AG15:AG16 AG18:AG19 AG21:AG22 AG24:AG25 AG27:AG28">
    <cfRule type="expression" dxfId="2344" priority="42" stopIfTrue="1">
      <formula>IF($AY6=0,TRUE,FALSE)</formula>
    </cfRule>
    <cfRule type="expression" dxfId="2343" priority="43" stopIfTrue="1">
      <formula>IF(AND(BB$3="3D",H6=1),TRUE,FALSE)</formula>
    </cfRule>
    <cfRule type="expression" dxfId="2342" priority="44" stopIfTrue="1">
      <formula>IF(DK6&gt;0,TRUE,FALSE)</formula>
    </cfRule>
  </conditionalFormatting>
  <conditionalFormatting sqref="AH6 AH9 AH12 AH15 AH18 AH21 AH24 AH27">
    <cfRule type="expression" dxfId="2341" priority="45" stopIfTrue="1">
      <formula>IF($AY6=0,TRUE,FALSE)</formula>
    </cfRule>
    <cfRule type="expression" dxfId="2340" priority="46" stopIfTrue="1">
      <formula>IF(AND(BB$3=1,H6=1),TRUE,IF(AND(BB$3="3Y",H6=1),TRUE,FALSE))</formula>
    </cfRule>
    <cfRule type="expression" dxfId="2339" priority="47" stopIfTrue="1">
      <formula>IF(DL6&gt;0,TRUE,FALSE)</formula>
    </cfRule>
  </conditionalFormatting>
  <conditionalFormatting sqref="AK6:AK7 AK9:AK10 AK12:AK13 AK15:AK16 AK18:AK19 AK21:AK22 AK24:AK25 AK27:AK28">
    <cfRule type="expression" dxfId="2338" priority="48" stopIfTrue="1">
      <formula>IF($AY6=0,TRUE,FALSE)</formula>
    </cfRule>
    <cfRule type="expression" dxfId="2337" priority="49" stopIfTrue="1">
      <formula>IF(AND(BB$3="3D",H6=1),TRUE,FALSE)</formula>
    </cfRule>
    <cfRule type="expression" dxfId="2336" priority="50" stopIfTrue="1">
      <formula>IF(DN6&gt;0,TRUE,FALSE)</formula>
    </cfRule>
  </conditionalFormatting>
  <conditionalFormatting sqref="AL6 AL9 AL12 AL15 AL18 AL21 AL24 AL27">
    <cfRule type="expression" dxfId="2335" priority="51" stopIfTrue="1">
      <formula>IF($AY6=0,TRUE,FALSE)</formula>
    </cfRule>
    <cfRule type="expression" dxfId="2334" priority="52" stopIfTrue="1">
      <formula>IF(AND(BB$3=1,H6=1),TRUE,IF(AND(BB$3="3Y",H6=1),TRUE,FALSE))</formula>
    </cfRule>
    <cfRule type="expression" dxfId="2333" priority="53" stopIfTrue="1">
      <formula>IF(DO6&gt;0,TRUE,FALSE)</formula>
    </cfRule>
  </conditionalFormatting>
  <conditionalFormatting sqref="AO27:AO28 AO9:AO10 AO12:AO13 AO15:AO16 AO18:AO19 AO21:AO22 AO24:AO25 AO7">
    <cfRule type="expression" dxfId="2332" priority="54" stopIfTrue="1">
      <formula>IF($AY7=0,TRUE,FALSE)</formula>
    </cfRule>
    <cfRule type="expression" dxfId="2331" priority="55" stopIfTrue="1">
      <formula>IF(AND(BB$3="3D",H7=1),TRUE,FALSE)</formula>
    </cfRule>
    <cfRule type="expression" dxfId="2330" priority="56" stopIfTrue="1">
      <formula>IF(DQ7&gt;0,TRUE,FALSE)</formula>
    </cfRule>
  </conditionalFormatting>
  <conditionalFormatting sqref="AP27 AP9 AP12 AP15 AP18 AP21 AP24 AP6">
    <cfRule type="expression" dxfId="2329" priority="57" stopIfTrue="1">
      <formula>IF($AY6=0,TRUE,FALSE)</formula>
    </cfRule>
    <cfRule type="expression" dxfId="2328" priority="58" stopIfTrue="1">
      <formula>IF(AND(BB$3=1,H6=1),TRUE,IF(AND(BB$3="3Y",H6=1),TRUE,FALSE))</formula>
    </cfRule>
    <cfRule type="expression" dxfId="2327" priority="59" stopIfTrue="1">
      <formula>IF(DR6&gt;0,TRUE,FALSE)</formula>
    </cfRule>
  </conditionalFormatting>
  <conditionalFormatting sqref="P7">
    <cfRule type="expression" dxfId="2326" priority="60" stopIfTrue="1">
      <formula>IF($AY7=0,TRUE,IF(AND(BB3="3Y",H7=1),TRUE,FALSE))</formula>
    </cfRule>
    <cfRule type="expression" dxfId="2325" priority="61" stopIfTrue="1">
      <formula>IF(CX7&gt;0,TRUE,FALSE)</formula>
    </cfRule>
  </conditionalFormatting>
  <conditionalFormatting sqref="R7:R8 R10:R11 R13:R14 R25:R26 R19:R20 R22:R23 R28:R29">
    <cfRule type="expression" dxfId="2324" priority="62" stopIfTrue="1">
      <formula>IF($AY7=0,TRUE,FALSE)</formula>
    </cfRule>
    <cfRule type="expression" dxfId="2323" priority="63" stopIfTrue="1">
      <formula>IF(AND(BB$3=1,H7=1),TRUE,FALSE)</formula>
    </cfRule>
    <cfRule type="expression" dxfId="2322" priority="64" stopIfTrue="1">
      <formula>IF(CZ7&gt;0,TRUE,FALSE)</formula>
    </cfRule>
  </conditionalFormatting>
  <conditionalFormatting sqref="Q8">
    <cfRule type="expression" dxfId="2321" priority="65" stopIfTrue="1">
      <formula>IF($AY8=0,TRUE,IF(AND(BB3="3Y",H8=1),TRUE,FALSE))</formula>
    </cfRule>
    <cfRule type="expression" dxfId="2320" priority="66" stopIfTrue="1">
      <formula>IF(AND(BB$3="3D",H8=1),TRUE,FALSE)</formula>
    </cfRule>
    <cfRule type="expression" dxfId="2319" priority="67" stopIfTrue="1">
      <formula>IF(CY8&gt;0,TRUE,FALSE)</formula>
    </cfRule>
  </conditionalFormatting>
  <conditionalFormatting sqref="Q10">
    <cfRule type="expression" dxfId="2318" priority="68" stopIfTrue="1">
      <formula>IF($AY10=0,TRUE,FALSE)</formula>
    </cfRule>
    <cfRule type="expression" dxfId="2317" priority="69" stopIfTrue="1">
      <formula>IF(AND(BB$3="3D",H7=1),TRUE,FALSE)</formula>
    </cfRule>
    <cfRule type="expression" dxfId="2316" priority="70" stopIfTrue="1">
      <formula>IF(CY10&gt;0,TRUE,FALSE)</formula>
    </cfRule>
  </conditionalFormatting>
  <conditionalFormatting sqref="P10">
    <cfRule type="expression" dxfId="2315" priority="71" stopIfTrue="1">
      <formula>IF($AY10=0,TRUE,IF(AND(BB3="3Y",H10=1),TRUE,FALSE))</formula>
    </cfRule>
    <cfRule type="expression" dxfId="2314" priority="72" stopIfTrue="1">
      <formula>IF(CX10&gt;0,TRUE,FALSE)</formula>
    </cfRule>
  </conditionalFormatting>
  <conditionalFormatting sqref="Q11">
    <cfRule type="expression" dxfId="2313" priority="73" stopIfTrue="1">
      <formula>IF($AY11=0,TRUE,IF(AND(BB3="3Y",H11=1),TRUE,FALSE))</formula>
    </cfRule>
    <cfRule type="expression" dxfId="2312" priority="74" stopIfTrue="1">
      <formula>IF(AND(BB$3="3D",H11=1),TRUE,FALSE)</formula>
    </cfRule>
    <cfRule type="expression" dxfId="2311" priority="75" stopIfTrue="1">
      <formula>IF(CY11&gt;0,TRUE,FALSE)</formula>
    </cfRule>
  </conditionalFormatting>
  <conditionalFormatting sqref="P13">
    <cfRule type="expression" dxfId="2310" priority="76" stopIfTrue="1">
      <formula>IF($AY13=0,TRUE,IF(AND(BB3="3Y",H13=1),TRUE,FALSE))</formula>
    </cfRule>
    <cfRule type="expression" dxfId="2309" priority="77" stopIfTrue="1">
      <formula>IF(CX13&gt;0,TRUE,FALSE)</formula>
    </cfRule>
  </conditionalFormatting>
  <conditionalFormatting sqref="P16">
    <cfRule type="expression" dxfId="2308" priority="78" stopIfTrue="1">
      <formula>IF($AY16=0,TRUE,IF(AND(BB3="3Y",H16=1),TRUE,FALSE))</formula>
    </cfRule>
    <cfRule type="expression" dxfId="2307" priority="79" stopIfTrue="1">
      <formula>IF(CX16&gt;0,TRUE,FALSE)</formula>
    </cfRule>
  </conditionalFormatting>
  <conditionalFormatting sqref="P19">
    <cfRule type="expression" dxfId="2306" priority="80" stopIfTrue="1">
      <formula>IF($AY19=0,TRUE,IF(AND(BB3="3Y",H19=1),TRUE,FALSE))</formula>
    </cfRule>
    <cfRule type="expression" dxfId="2305" priority="81" stopIfTrue="1">
      <formula>IF(CX19&gt;0,TRUE,FALSE)</formula>
    </cfRule>
  </conditionalFormatting>
  <conditionalFormatting sqref="Q14">
    <cfRule type="expression" dxfId="2304" priority="82" stopIfTrue="1">
      <formula>IF($AY14=0,TRUE,IF(AND(BB3="3Y",H14=1),TRUE,FALSE))</formula>
    </cfRule>
    <cfRule type="expression" dxfId="2303" priority="83" stopIfTrue="1">
      <formula>IF(AND(BB$3="3D",H14=1),TRUE,FALSE)</formula>
    </cfRule>
    <cfRule type="expression" dxfId="2302" priority="84" stopIfTrue="1">
      <formula>IF(CY14&gt;0,TRUE,FALSE)</formula>
    </cfRule>
  </conditionalFormatting>
  <conditionalFormatting sqref="Q17">
    <cfRule type="expression" dxfId="2301" priority="85" stopIfTrue="1">
      <formula>IF($AY17=0,TRUE,IF(AND(BB3="3Y",H17=1),TRUE,FALSE))</formula>
    </cfRule>
    <cfRule type="expression" dxfId="2300" priority="86" stopIfTrue="1">
      <formula>IF(AND(BB$3="3D",H17=1),TRUE,FALSE)</formula>
    </cfRule>
    <cfRule type="expression" dxfId="2299" priority="87" stopIfTrue="1">
      <formula>IF(CY17&gt;0,TRUE,FALSE)</formula>
    </cfRule>
  </conditionalFormatting>
  <conditionalFormatting sqref="Q20">
    <cfRule type="expression" dxfId="2298" priority="88" stopIfTrue="1">
      <formula>IF($AY20=0,TRUE,IF(AND(BB3="3Y",H20=1),TRUE,FALSE))</formula>
    </cfRule>
    <cfRule type="expression" dxfId="2297" priority="89" stopIfTrue="1">
      <formula>IF(AND(BB$3="3D",H20=1),TRUE,FALSE)</formula>
    </cfRule>
    <cfRule type="expression" dxfId="2296" priority="90" stopIfTrue="1">
      <formula>IF(CY20&gt;0,TRUE,FALSE)</formula>
    </cfRule>
  </conditionalFormatting>
  <conditionalFormatting sqref="T7 T10 T13 T28 T19 T22 T25">
    <cfRule type="expression" dxfId="2295" priority="91" stopIfTrue="1">
      <formula>IF($AY7=0,TRUE,IF(AND($BB$3="3Y",H7=1),TRUE,FALSE))</formula>
    </cfRule>
    <cfRule type="expression" dxfId="2294" priority="92" stopIfTrue="1">
      <formula>IF(DA7&gt;0,TRUE,FALSE)</formula>
    </cfRule>
  </conditionalFormatting>
  <conditionalFormatting sqref="V6 V9 V12 V15 V27 V21 V24">
    <cfRule type="expression" dxfId="2293" priority="93" stopIfTrue="1">
      <formula>IF($AY6=0,TRUE,FALSE)</formula>
    </cfRule>
    <cfRule type="expression" dxfId="2292" priority="94" stopIfTrue="1">
      <formula>IF(AND(BB$3=1,H6=1),TRUE,IF(AND(BB$3="3Y",H6=1),TRUE,FALSE))</formula>
    </cfRule>
    <cfRule type="expression" dxfId="2291" priority="95" stopIfTrue="1">
      <formula>IF(DC6&gt;0,TRUE,FALSE)</formula>
    </cfRule>
  </conditionalFormatting>
  <conditionalFormatting sqref="V7:V8 V10:V11 V13:V14 V28:V29 V19:V20 V22:V23 V25:V26">
    <cfRule type="expression" dxfId="2290" priority="96" stopIfTrue="1">
      <formula>IF($AY7=0,TRUE,FALSE)</formula>
    </cfRule>
    <cfRule type="expression" dxfId="2289" priority="97" stopIfTrue="1">
      <formula>IF(AND(BB$3=1,H7=1),TRUE,FALSE)</formula>
    </cfRule>
    <cfRule type="expression" dxfId="2288" priority="98" stopIfTrue="1">
      <formula>IF(DC7&gt;0,TRUE,FALSE)</formula>
    </cfRule>
  </conditionalFormatting>
  <conditionalFormatting sqref="U8">
    <cfRule type="expression" dxfId="2287" priority="99" stopIfTrue="1">
      <formula>IF($AY8=0,TRUE,IF(AND(BB3="3Y",H8=1),TRUE,FALSE))</formula>
    </cfRule>
    <cfRule type="expression" dxfId="2286" priority="100" stopIfTrue="1">
      <formula>IF(AND(BB$3="3D",H8=1),TRUE,FALSE)</formula>
    </cfRule>
    <cfRule type="expression" dxfId="2285" priority="101" stopIfTrue="1">
      <formula>IF(DB8&gt;0,TRUE,FALSE)</formula>
    </cfRule>
  </conditionalFormatting>
  <conditionalFormatting sqref="U11">
    <cfRule type="expression" dxfId="2284" priority="102" stopIfTrue="1">
      <formula>IF($AY11=0,TRUE,IF(AND(BB3="3Y",H11=1),TRUE,FALSE))</formula>
    </cfRule>
    <cfRule type="expression" dxfId="2283" priority="103" stopIfTrue="1">
      <formula>IF(AND(BB$3="3D",H11=1),TRUE,FALSE)</formula>
    </cfRule>
    <cfRule type="expression" dxfId="2282" priority="104" stopIfTrue="1">
      <formula>IF(DB11&gt;0,TRUE,FALSE)</formula>
    </cfRule>
  </conditionalFormatting>
  <conditionalFormatting sqref="U14">
    <cfRule type="expression" dxfId="2281" priority="105" stopIfTrue="1">
      <formula>IF($AY14=0,TRUE,IF(AND(BB3="3Y",H14=1),TRUE,FALSE))</formula>
    </cfRule>
    <cfRule type="expression" dxfId="2280" priority="106" stopIfTrue="1">
      <formula>IF(AND(BB$3="3D",H14=1),TRUE,FALSE)</formula>
    </cfRule>
    <cfRule type="expression" dxfId="2279" priority="107" stopIfTrue="1">
      <formula>IF(DB14&gt;0,TRUE,FALSE)</formula>
    </cfRule>
  </conditionalFormatting>
  <conditionalFormatting sqref="U20">
    <cfRule type="expression" dxfId="2278" priority="108" stopIfTrue="1">
      <formula>IF($AY20=0,TRUE,IF(AND(BB3="3Y",H20=1),TRUE,FALSE))</formula>
    </cfRule>
    <cfRule type="expression" dxfId="2277" priority="109" stopIfTrue="1">
      <formula>IF(AND(BB$3="3D",H20=1),TRUE,FALSE)</formula>
    </cfRule>
    <cfRule type="expression" dxfId="2276" priority="110" stopIfTrue="1">
      <formula>IF(DB20&gt;0,TRUE,FALSE)</formula>
    </cfRule>
  </conditionalFormatting>
  <conditionalFormatting sqref="X7 X10 X13 X28 X19 X22 X25">
    <cfRule type="expression" dxfId="2275" priority="111" stopIfTrue="1">
      <formula>IF($AY7=0,TRUE,IF(AND($BB$3="3Y",H7=1),TRUE,FALSE))</formula>
    </cfRule>
    <cfRule type="expression" dxfId="2274" priority="112" stopIfTrue="1">
      <formula>IF(DD7&gt;0,TRUE,FALSE)</formula>
    </cfRule>
  </conditionalFormatting>
  <conditionalFormatting sqref="AB7 AB10 AB13 AB16 AB19 AB22 AB25 AB28">
    <cfRule type="expression" dxfId="2273" priority="113" stopIfTrue="1">
      <formula>IF($AY7=0,TRUE,IF(AND($BB$3="3Y",H7=1),TRUE,FALSE))</formula>
    </cfRule>
    <cfRule type="expression" dxfId="2272" priority="114" stopIfTrue="1">
      <formula>IF(DG7&gt;0,TRUE,FALSE)</formula>
    </cfRule>
  </conditionalFormatting>
  <conditionalFormatting sqref="AF7 AF10 AF13 AF16 AF19 AF22 AF25 AF28">
    <cfRule type="expression" dxfId="2271" priority="115" stopIfTrue="1">
      <formula>IF($AY7=0,TRUE,IF(AND($BB$3="3Y",H7=1),TRUE,FALSE))</formula>
    </cfRule>
    <cfRule type="expression" dxfId="2270" priority="116" stopIfTrue="1">
      <formula>IF(DJ7&gt;0,TRUE,FALSE)</formula>
    </cfRule>
  </conditionalFormatting>
  <conditionalFormatting sqref="AJ7 AJ10 AJ13 AJ16 AJ19 AJ22 AJ25 AJ28">
    <cfRule type="expression" dxfId="2269" priority="117" stopIfTrue="1">
      <formula>IF($AY7=0,TRUE,IF(AND($BB$3="3Y",H7=1),TRUE,FALSE))</formula>
    </cfRule>
    <cfRule type="expression" dxfId="2268" priority="118" stopIfTrue="1">
      <formula>IF(DM7&gt;0,TRUE,FALSE)</formula>
    </cfRule>
  </conditionalFormatting>
  <conditionalFormatting sqref="AN28 AN10 AN13 AN16 AN19 AN22 AN25 AN7">
    <cfRule type="expression" dxfId="2267" priority="119" stopIfTrue="1">
      <formula>IF($AY7=0,TRUE,IF(AND($BB$3="3Y",H7=1),TRUE,FALSE))</formula>
    </cfRule>
    <cfRule type="expression" dxfId="2266" priority="120" stopIfTrue="1">
      <formula>IF(DP7&gt;0,TRUE,FALSE)</formula>
    </cfRule>
  </conditionalFormatting>
  <conditionalFormatting sqref="Z7:Z8 Z10:Z11 Z13:Z14 Z16:Z17 Z19:Z20 Z22:Z23 Z25:Z26 Z28:Z29">
    <cfRule type="expression" dxfId="2265" priority="121" stopIfTrue="1">
      <formula>IF($AY7=0,TRUE,FALSE)</formula>
    </cfRule>
    <cfRule type="expression" dxfId="2264" priority="122" stopIfTrue="1">
      <formula>IF(AND(BB$3=1,H7=1),TRUE,FALSE)</formula>
    </cfRule>
    <cfRule type="expression" dxfId="2263" priority="123" stopIfTrue="1">
      <formula>IF(DF7&gt;0,TRUE,FALSE)</formula>
    </cfRule>
  </conditionalFormatting>
  <conditionalFormatting sqref="AD7:AD8 AD10:AD11 AD13:AD14 AD16:AD17 AD19:AD20 AD22:AD23 AD25:AD26 AD28:AD29">
    <cfRule type="expression" dxfId="2262" priority="124" stopIfTrue="1">
      <formula>IF($AY7=0,TRUE,FALSE)</formula>
    </cfRule>
    <cfRule type="expression" dxfId="2261" priority="125" stopIfTrue="1">
      <formula>IF(AND(BB$3=1,H7=1),TRUE,FALSE)</formula>
    </cfRule>
    <cfRule type="expression" dxfId="2260" priority="126" stopIfTrue="1">
      <formula>IF(DI7&gt;0,TRUE,FALSE)</formula>
    </cfRule>
  </conditionalFormatting>
  <conditionalFormatting sqref="AH7:AH8 AH10:AH11 AH13:AH14 AH16:AH17 AH19:AH20 AH22:AH23 AH25:AH26 AH28:AH29">
    <cfRule type="expression" dxfId="2259" priority="127" stopIfTrue="1">
      <formula>IF($AY7=0,TRUE,FALSE)</formula>
    </cfRule>
    <cfRule type="expression" dxfId="2258" priority="128" stopIfTrue="1">
      <formula>IF(AND(BB$3=1,H7=1),TRUE,FALSE)</formula>
    </cfRule>
    <cfRule type="expression" dxfId="2257" priority="129" stopIfTrue="1">
      <formula>IF(DL7&gt;0,TRUE,FALSE)</formula>
    </cfRule>
  </conditionalFormatting>
  <conditionalFormatting sqref="AL7:AL8 AL10:AL11 AL13:AL14 AL16:AL17 AL19:AL20 AL22:AL23 AL25:AL26 AL28:AL29">
    <cfRule type="expression" dxfId="2256" priority="130" stopIfTrue="1">
      <formula>IF($AY7=0,TRUE,FALSE)</formula>
    </cfRule>
    <cfRule type="expression" dxfId="2255" priority="131" stopIfTrue="1">
      <formula>IF(AND(BB$3=1,H7=1),TRUE,FALSE)</formula>
    </cfRule>
    <cfRule type="expression" dxfId="2254" priority="132" stopIfTrue="1">
      <formula>IF(DO7&gt;0,TRUE,FALSE)</formula>
    </cfRule>
  </conditionalFormatting>
  <conditionalFormatting sqref="AP28:AP29 AP10:AP11 AP13:AP14 AP16:AP17 AP19:AP20 AP22:AP23 AP25:AP26 AP7:AP8">
    <cfRule type="expression" dxfId="2253" priority="133" stopIfTrue="1">
      <formula>IF($AY7=0,TRUE,FALSE)</formula>
    </cfRule>
    <cfRule type="expression" dxfId="2252" priority="134" stopIfTrue="1">
      <formula>IF(AND(BB$3=1,H7=1),TRUE,FALSE)</formula>
    </cfRule>
    <cfRule type="expression" dxfId="2251" priority="135" stopIfTrue="1">
      <formula>IF(DR7&gt;0,TRUE,FALSE)</formula>
    </cfRule>
  </conditionalFormatting>
  <conditionalFormatting sqref="AC8 AC11 AC14 AC17 AC20 AC23 AC26 AC29">
    <cfRule type="expression" dxfId="2250" priority="136" stopIfTrue="1">
      <formula>IF($AY8=0,TRUE,IF(AND(BB$3="3Y",H8=1),TRUE,FALSE))</formula>
    </cfRule>
    <cfRule type="expression" dxfId="2249" priority="137" stopIfTrue="1">
      <formula>IF(AND(BB$3="3D",H8=1),TRUE,FALSE)</formula>
    </cfRule>
    <cfRule type="expression" dxfId="2248" priority="138" stopIfTrue="1">
      <formula>IF(DH8&gt;0,TRUE,FALSE)</formula>
    </cfRule>
  </conditionalFormatting>
  <conditionalFormatting sqref="AG8 AG11 AG14 AG17 AG20 AG23 AG26 AG29">
    <cfRule type="expression" dxfId="2247" priority="139" stopIfTrue="1">
      <formula>IF($AY8=0,TRUE,IF(AND(BB$3="3Y",H8=1),TRUE,FALSE))</formula>
    </cfRule>
    <cfRule type="expression" dxfId="2246" priority="140" stopIfTrue="1">
      <formula>IF(AND(BB$3="3D",H8=1),TRUE,FALSE)</formula>
    </cfRule>
    <cfRule type="expression" dxfId="2245" priority="141" stopIfTrue="1">
      <formula>IF(DK8&gt;0,TRUE,FALSE)</formula>
    </cfRule>
  </conditionalFormatting>
  <conditionalFormatting sqref="AK8 AK11 AK14 AK17 AK20 AK23 AK26 AK29">
    <cfRule type="expression" dxfId="2244" priority="142" stopIfTrue="1">
      <formula>IF($AY8=0,TRUE,IF(AND(BB$3="3Y",H8=1),TRUE,FALSE))</formula>
    </cfRule>
    <cfRule type="expression" dxfId="2243" priority="143" stopIfTrue="1">
      <formula>IF(AND(BB$3="3D",H8=1),TRUE,FALSE)</formula>
    </cfRule>
    <cfRule type="expression" dxfId="2242" priority="144" stopIfTrue="1">
      <formula>IF(DN8&gt;0,TRUE,FALSE)</formula>
    </cfRule>
  </conditionalFormatting>
  <conditionalFormatting sqref="AO29 AO11 AO14 AO17 AO20 AO23 AO26 AO8">
    <cfRule type="expression" dxfId="2241" priority="145" stopIfTrue="1">
      <formula>IF($AY8=0,TRUE,IF(AND(BB$3="3Y",H8=1),TRUE,FALSE))</formula>
    </cfRule>
    <cfRule type="expression" dxfId="2240" priority="146" stopIfTrue="1">
      <formula>IF(AND(BB$3="3D",H8=1),TRUE,FALSE)</formula>
    </cfRule>
    <cfRule type="expression" dxfId="2239" priority="147" stopIfTrue="1">
      <formula>IF(DQ8&gt;0,TRUE,FALSE)</formula>
    </cfRule>
  </conditionalFormatting>
  <conditionalFormatting sqref="Y6:Y7 Y9:Y10 Y12:Y13 Y15:Y16 Y18:Y19 Y21:Y22 Y24:Y25 Y27:Y28">
    <cfRule type="expression" dxfId="2238" priority="148" stopIfTrue="1">
      <formula>IF($AY6=0,TRUE,FALSE)</formula>
    </cfRule>
    <cfRule type="expression" dxfId="2237" priority="149" stopIfTrue="1">
      <formula>IF(AND(BB$3="3D",H6=1),TRUE,IF(BB$3="3D",TRUE,FALSE))</formula>
    </cfRule>
    <cfRule type="expression" dxfId="2236" priority="150" stopIfTrue="1">
      <formula>IF(DE6&gt;0,TRUE,FALSE)</formula>
    </cfRule>
  </conditionalFormatting>
  <conditionalFormatting sqref="Y8 Y11 Y14 Y17 Y20 Y23 Y26 Y29">
    <cfRule type="expression" dxfId="2235" priority="151" stopIfTrue="1">
      <formula>IF($AY8=0,TRUE,IF(AND(BB$3="3Y",H8=1),TRUE,FALSE))</formula>
    </cfRule>
    <cfRule type="expression" dxfId="2234" priority="152" stopIfTrue="1">
      <formula>IF(AND(BB$3="3D",H8=1),TRUE,IF(BB$3="3D",TRUE,FALSE))</formula>
    </cfRule>
    <cfRule type="expression" dxfId="2233" priority="153" stopIfTrue="1">
      <formula>IF(DE8&gt;0,TRUE,FALSE)</formula>
    </cfRule>
  </conditionalFormatting>
  <conditionalFormatting sqref="P22 P25 P28">
    <cfRule type="expression" dxfId="2232" priority="154" stopIfTrue="1">
      <formula>IF($AY22=0,TRUE,IF(AND(BB$3="3Y",H22=1),TRUE,FALSE))</formula>
    </cfRule>
    <cfRule type="expression" dxfId="2231" priority="155" stopIfTrue="1">
      <formula>IF(CX22&gt;0,TRUE,FALSE)</formula>
    </cfRule>
  </conditionalFormatting>
  <conditionalFormatting sqref="Q23 Q26 Q29">
    <cfRule type="expression" dxfId="2230" priority="156" stopIfTrue="1">
      <formula>IF($AY23=0,TRUE,IF(AND(BB$3="3Y",H23=1),TRUE,FALSE))</formula>
    </cfRule>
    <cfRule type="expression" dxfId="2229" priority="157" stopIfTrue="1">
      <formula>IF(AND(BB$3="3D",H23=1),TRUE,FALSE)</formula>
    </cfRule>
    <cfRule type="expression" dxfId="2228" priority="158" stopIfTrue="1">
      <formula>IF(CY23&gt;0,TRUE,FALSE)</formula>
    </cfRule>
  </conditionalFormatting>
  <conditionalFormatting sqref="U23 U26 U29">
    <cfRule type="expression" dxfId="2227" priority="159" stopIfTrue="1">
      <formula>IF($AY23=0,TRUE,IF(AND(BB$3="3Y",H23=1),TRUE,FALSE))</formula>
    </cfRule>
    <cfRule type="expression" dxfId="2226" priority="160" stopIfTrue="1">
      <formula>IF(AND(BB$3="3D",H23=1),TRUE,FALSE)</formula>
    </cfRule>
    <cfRule type="expression" dxfId="2225" priority="161" stopIfTrue="1">
      <formula>IF(DB23&gt;0,TRUE,FALSE)</formula>
    </cfRule>
  </conditionalFormatting>
  <conditionalFormatting sqref="AO6">
    <cfRule type="expression" dxfId="2224" priority="162" stopIfTrue="1">
      <formula>IF($AY6=0,TRUE,FALSE)</formula>
    </cfRule>
    <cfRule type="expression" dxfId="2223" priority="163" stopIfTrue="1">
      <formula>IF(AND(BB$3="3D",H6=1),TRUE,FALSE)</formula>
    </cfRule>
    <cfRule type="expression" dxfId="2222" priority="164" stopIfTrue="1">
      <formula>IF(DQ6&gt;0,TRUE,FALSE)</formula>
    </cfRule>
  </conditionalFormatting>
  <conditionalFormatting sqref="AT6 AT12 AT18 AT24">
    <cfRule type="expression" dxfId="2221" priority="165" stopIfTrue="1">
      <formula>IF($AY6=0,TRUE,IF($AY$2&lt;&gt;"MINIMUM",TRUE,FALSE))</formula>
    </cfRule>
    <cfRule type="expression" dxfId="2220" priority="166" stopIfTrue="1">
      <formula>IF(DW6&gt;0,TRUE,FALSE)</formula>
    </cfRule>
  </conditionalFormatting>
  <conditionalFormatting sqref="AU6:AU7 AU9:AU10 AU12:AU13 AU15:AU16 AU18:AU19 AU21:AU22 AU24:AU25 AU27:AU28">
    <cfRule type="expression" dxfId="2219" priority="167" stopIfTrue="1">
      <formula>IF($AY6=0,TRUE,IF($AY$2&lt;&gt;"MINIMUM",TRUE,FALSE))</formula>
    </cfRule>
    <cfRule type="expression" dxfId="2218" priority="168" stopIfTrue="1">
      <formula>IF(AND(BB$3="3D",H6=1),TRUE,FALSE)</formula>
    </cfRule>
    <cfRule type="expression" dxfId="2217" priority="169" stopIfTrue="1">
      <formula>IF(DX6&gt;0,TRUE,FALSE)</formula>
    </cfRule>
  </conditionalFormatting>
  <conditionalFormatting sqref="AV6 AV9 AV12 AV15 AV18 AV21 AV24 AV27">
    <cfRule type="expression" dxfId="2216" priority="170" stopIfTrue="1">
      <formula>IF($AY6=0,TRUE,IF($AY$2&lt;&gt;"MINIMUM",TRUE,FALSE))</formula>
    </cfRule>
    <cfRule type="expression" dxfId="2215" priority="171" stopIfTrue="1">
      <formula>IF(AND(BB$3=1,H6=1),TRUE,IF(AND(BB$3="3Y",H6=1),TRUE,FALSE))</formula>
    </cfRule>
    <cfRule type="expression" dxfId="2214" priority="172" stopIfTrue="1">
      <formula>IF(DY6&gt;0,TRUE,FALSE)</formula>
    </cfRule>
  </conditionalFormatting>
  <conditionalFormatting sqref="AT7 AT10 AT13 AT16 AT19 AT22 AT25 AT28">
    <cfRule type="expression" dxfId="2213" priority="173" stopIfTrue="1">
      <formula>IF($AY7=0,TRUE,IF(AND($BB$3="3Y",H7=1),TRUE,IF($AY$2&lt;&gt;"MINIMUM",TRUE,FALSE)))</formula>
    </cfRule>
    <cfRule type="expression" dxfId="2212" priority="174" stopIfTrue="1">
      <formula>IF(DW7&gt;0,TRUE,FALSE)</formula>
    </cfRule>
  </conditionalFormatting>
  <conditionalFormatting sqref="AV7:AV8 AV10:AV11 AV13:AV14 AV16:AV17 AV19:AV20 AV22:AV23 AV25:AV26 AV28:AV29">
    <cfRule type="expression" dxfId="2211" priority="175" stopIfTrue="1">
      <formula>IF($AY7=0,TRUE,IF($AY$2&lt;&gt;"MINIMUM",TRUE,FALSE))</formula>
    </cfRule>
    <cfRule type="expression" dxfId="2210" priority="176" stopIfTrue="1">
      <formula>IF(AND(BB$3=1,H7=1),TRUE,FALSE)</formula>
    </cfRule>
    <cfRule type="expression" dxfId="2209" priority="177" stopIfTrue="1">
      <formula>IF(DY7&gt;0,TRUE,FALSE)</formula>
    </cfRule>
  </conditionalFormatting>
  <conditionalFormatting sqref="AT8:AT9 AT11 AT14:AT15 AT17 AT20:AT21 AT23 AT26:AT27 AT29">
    <cfRule type="expression" dxfId="2208" priority="178" stopIfTrue="1">
      <formula>IF($AY8=0,TRUE,IF($AY$2&lt;&gt;"MINIMUM",TRUE,FALSE))</formula>
    </cfRule>
    <cfRule type="expression" dxfId="2207" priority="179" stopIfTrue="1">
      <formula>IF(DW8&gt;0,TRUE,FALSE)</formula>
    </cfRule>
  </conditionalFormatting>
  <conditionalFormatting sqref="AU8 AU11 AU14 AU17 AU20 AU23 AU26 AU29">
    <cfRule type="expression" dxfId="2206" priority="180" stopIfTrue="1">
      <formula>IF($AY8=0,TRUE,IF(AND(BB$3="3Y",H8=1),TRUE,IF($AY$2&lt;&gt;"MINIMUM",TRUE,FALSE)))</formula>
    </cfRule>
    <cfRule type="expression" dxfId="2205" priority="181" stopIfTrue="1">
      <formula>IF(AND(BB$3="3D",H8=1),TRUE,FALSE)</formula>
    </cfRule>
    <cfRule type="expression" dxfId="2204" priority="182" stopIfTrue="1">
      <formula>IF(DX8&gt;0,TRUE,FALSE)</formula>
    </cfRule>
  </conditionalFormatting>
  <dataValidations xWindow="441" yWindow="492" count="29">
    <dataValidation type="list" allowBlank="1" showInputMessage="1" showErrorMessage="1" error="Enter whole number between 15 and 6000" prompt="Select Breaker Amps" sqref="L6 N6">
      <formula1>$BH6:$BH42</formula1>
    </dataValidation>
    <dataValidation type="whole" operator="greaterThan" allowBlank="1" showInputMessage="1" showErrorMessage="1" error="Enter whole number zero or larger" prompt="Enter Connected VA" sqref="P6:R29">
      <formula1>-1</formula1>
    </dataValidation>
    <dataValidation type="whole" operator="greaterThan" allowBlank="1" showInputMessage="1" showErrorMessage="1" error="Enter whole number zero or larger" prompt="Enter Connected number of kitchen circuits" sqref="AR6:AR29">
      <formula1>-1</formula1>
    </dataValidation>
    <dataValidation type="whole" operator="greaterThan" allowBlank="1" showInputMessage="1" showErrorMessage="1" error="Enter whole number zero or larger" prompt="Enter General VA" sqref="T6:T29 V6:V29 U6:U16 U18:U29">
      <formula1>-1</formula1>
    </dataValidation>
    <dataValidation type="whole" operator="greaterThan" allowBlank="1" showInputMessage="1" showErrorMessage="1" error="Enter whole number zero or larger" prompt="Enter Receptacle VA" sqref="X6:Z29">
      <formula1>-1</formula1>
    </dataValidation>
    <dataValidation type="whole" operator="greaterThan" allowBlank="1" showInputMessage="1" showErrorMessage="1" error="Enter whole number zero or larger" prompt="Enter Motor VA" sqref="AF6:AH29 AB6:AD29 AJ6:AL29">
      <formula1>-1</formula1>
    </dataValidation>
    <dataValidation type="whole" operator="greaterThan" allowBlank="1" showInputMessage="1" showErrorMessage="1" error="Enter whole number zero or larger" prompt="Enter Kitchen VA" sqref="AN6:AP29">
      <formula1>-1</formula1>
    </dataValidation>
    <dataValidation type="list" allowBlank="1" showInputMessage="1" showErrorMessage="1" error="Select Symbol to Use" prompt="Select Symbol to Use" sqref="F6:F29">
      <formula1>"DISCONNECT,RECTANGLE,MOTOR,COMBO STARTER"</formula1>
    </dataValidation>
    <dataValidation allowBlank="1" showInputMessage="1" showErrorMessage="1" prompt="Enter Description" sqref="D6:D23"/>
    <dataValidation type="list" allowBlank="1" showInputMessage="1" showErrorMessage="1" error="Select Phase" prompt="Select Phase&#10;1     Single Phase&#10;3Y   3-Phase Y&#10;3D   3-Phase Delta" sqref="H6:H29">
      <formula1>"1,3Y,3D"</formula1>
    </dataValidation>
    <dataValidation type="list" allowBlank="1" showInputMessage="1" showErrorMessage="1" error="Select Choice" prompt="Select Choice" sqref="J6:J29">
      <formula1>"BREAKER,FUSE"</formula1>
    </dataValidation>
    <dataValidation type="list" allowBlank="1" showInputMessage="1" showErrorMessage="1" error="Enter whole number between 15 and 6000" prompt="Select Breaker Amps" sqref="L7 N7">
      <formula1>$BH6:$BH42</formula1>
    </dataValidation>
    <dataValidation type="list" allowBlank="1" showInputMessage="1" showErrorMessage="1" error="Enter whole number between 15 and 6000" prompt="Select Breaker Amps" sqref="L8 N8">
      <formula1>$BH6:$BH42</formula1>
    </dataValidation>
    <dataValidation type="list" allowBlank="1" showInputMessage="1" showErrorMessage="1" error="Enter whole number between 15 and 6000" prompt="Select Breaker Amps" sqref="L9 N9">
      <formula1>$BH6:$BH42</formula1>
    </dataValidation>
    <dataValidation type="list" allowBlank="1" showInputMessage="1" showErrorMessage="1" error="Enter whole number between 15 and 6000" prompt="Select Breaker Amps" sqref="L10 N10">
      <formula1>$BH6:$BH42</formula1>
    </dataValidation>
    <dataValidation type="list" allowBlank="1" showInputMessage="1" showErrorMessage="1" error="Enter whole number between 15 and 6000" prompt="Select Breaker Amps" sqref="L11 N11">
      <formula1>$BH6:$BH42</formula1>
    </dataValidation>
    <dataValidation type="list" allowBlank="1" showInputMessage="1" showErrorMessage="1" error="Enter whole number between 15 and 6000" prompt="Select Breaker Amps" sqref="L12 N12">
      <formula1>$BH6:$BH42</formula1>
    </dataValidation>
    <dataValidation type="list" allowBlank="1" showInputMessage="1" showErrorMessage="1" error="Enter whole number between 15 and 6000" prompt="Select Breaker Amps" sqref="L13 N13">
      <formula1>$BH6:$BH42</formula1>
    </dataValidation>
    <dataValidation type="list" allowBlank="1" showInputMessage="1" showErrorMessage="1" error="Enter whole number between 15 and 6000" prompt="Select Breaker Amps" sqref="L14 N14">
      <formula1>$BH6:$BH42</formula1>
    </dataValidation>
    <dataValidation type="list" allowBlank="1" showInputMessage="1" showErrorMessage="1" error="Enter whole number between 15 and 6000" prompt="Select Breaker Amps" sqref="L15 N15">
      <formula1>$BH6:$BH42</formula1>
    </dataValidation>
    <dataValidation type="list" allowBlank="1" showInputMessage="1" showErrorMessage="1" error="Enter whole number between 15 and 6000" prompt="Select Breaker Amps" sqref="L16 N16">
      <formula1>$BH6:$BH42</formula1>
    </dataValidation>
    <dataValidation type="list" allowBlank="1" showInputMessage="1" showErrorMessage="1" error="Enter whole number between 15 and 6000" prompt="Select Breaker Amps" sqref="L17 N17">
      <formula1>$BH6:$BH42</formula1>
    </dataValidation>
    <dataValidation type="list" allowBlank="1" showInputMessage="1" showErrorMessage="1" error="Enter whole number between 15 and 6000" prompt="Select Breaker Amps" sqref="L18 N18 L24 N24">
      <formula1>$BH6:$BH42</formula1>
    </dataValidation>
    <dataValidation type="list" allowBlank="1" showInputMessage="1" showErrorMessage="1" error="Enter whole number between 15 and 6000" prompt="Select Breaker Amps" sqref="L19 N19 L25 N25">
      <formula1>$BH6:$BH42</formula1>
    </dataValidation>
    <dataValidation type="list" allowBlank="1" showInputMessage="1" showErrorMessage="1" error="Enter whole number between 15 and 6000" prompt="Select Breaker Amps" sqref="L20 N20 L26 N26">
      <formula1>$BH6:$BH42</formula1>
    </dataValidation>
    <dataValidation type="list" allowBlank="1" showInputMessage="1" showErrorMessage="1" error="Enter whole number between 15 and 6000" prompt="Select Breaker Amps" sqref="L21 N21 L27 N27">
      <formula1>$BH6:$BH42</formula1>
    </dataValidation>
    <dataValidation type="list" allowBlank="1" showInputMessage="1" showErrorMessage="1" error="Enter whole number between 15 and 6000" prompt="Select Breaker Amps" sqref="L22 N22 L28 N28">
      <formula1>$BH6:$BH42</formula1>
    </dataValidation>
    <dataValidation type="list" allowBlank="1" showInputMessage="1" showErrorMessage="1" error="Enter whole number between 15 and 6000" prompt="Select Breaker Amps" sqref="L23 N23 L29 N29">
      <formula1>$BH6:$BH42</formula1>
    </dataValidation>
    <dataValidation type="whole" operator="greaterThanOrEqual" allowBlank="1" showInputMessage="1" showErrorMessage="1" error="Enter whole number zero or larger" prompt="Enter Neutral VA" sqref="AT6:AV29">
      <formula1>0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IB310"/>
  <sheetViews>
    <sheetView showGridLines="0" showRowColHeaders="0" showOutlineSymbols="0" workbookViewId="0"/>
  </sheetViews>
  <sheetFormatPr defaultColWidth="0" defaultRowHeight="11.25" zeroHeight="1"/>
  <cols>
    <col min="1" max="1" width="2.28515625" style="62" customWidth="1"/>
    <col min="2" max="2" width="3.7109375" style="62" customWidth="1"/>
    <col min="3" max="3" width="2.28515625" style="62" customWidth="1"/>
    <col min="4" max="4" width="13.7109375" style="62" customWidth="1"/>
    <col min="5" max="5" width="1.7109375" style="62" customWidth="1"/>
    <col min="6" max="6" width="8.7109375" style="62" customWidth="1"/>
    <col min="7" max="7" width="1.7109375" style="62" customWidth="1"/>
    <col min="8" max="8" width="8.7109375" style="62" customWidth="1"/>
    <col min="9" max="9" width="1.7109375" style="62" customWidth="1"/>
    <col min="10" max="10" width="8.7109375" style="62" customWidth="1"/>
    <col min="11" max="11" width="1.7109375" style="62" customWidth="1"/>
    <col min="12" max="12" width="8.7109375" style="62" customWidth="1"/>
    <col min="13" max="13" width="1.7109375" style="62" customWidth="1"/>
    <col min="14" max="14" width="8.7109375" style="62" customWidth="1"/>
    <col min="15" max="15" width="1.7109375" style="62" customWidth="1"/>
    <col min="16" max="16" width="8.7109375" style="62" customWidth="1"/>
    <col min="17" max="17" width="1.7109375" style="62" customWidth="1"/>
    <col min="18" max="18" width="8.7109375" style="62" customWidth="1"/>
    <col min="19" max="19" width="1.7109375" style="62" customWidth="1"/>
    <col min="20" max="20" width="8.7109375" style="62" customWidth="1"/>
    <col min="21" max="21" width="1.7109375" style="62" customWidth="1"/>
    <col min="22" max="22" width="8.7109375" style="62" customWidth="1"/>
    <col min="23" max="23" width="1.7109375" style="62" customWidth="1"/>
    <col min="24" max="24" width="8.7109375" style="62" customWidth="1"/>
    <col min="25" max="25" width="9.140625" style="62" customWidth="1"/>
    <col min="26" max="236" width="10.7109375" style="62" hidden="1" customWidth="1"/>
    <col min="237" max="16384" width="0" style="62" hidden="1"/>
  </cols>
  <sheetData>
    <row r="1" spans="1:136">
      <c r="A1" s="270"/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H1" s="270"/>
      <c r="AJ1" s="62" t="s">
        <v>199</v>
      </c>
    </row>
    <row r="2" spans="1:136">
      <c r="A2" s="270"/>
      <c r="B2" s="271" t="s">
        <v>542</v>
      </c>
      <c r="C2" s="271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BZ2" s="62" t="s">
        <v>199</v>
      </c>
      <c r="CH2" s="62" t="s">
        <v>199</v>
      </c>
    </row>
    <row r="3" spans="1:136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2" t="s">
        <v>43</v>
      </c>
      <c r="S3" s="270"/>
      <c r="T3" s="272" t="s">
        <v>43</v>
      </c>
      <c r="U3" s="272"/>
      <c r="V3" s="272" t="s">
        <v>43</v>
      </c>
      <c r="W3" s="272"/>
      <c r="X3" s="272" t="s">
        <v>43</v>
      </c>
      <c r="Y3" s="270"/>
      <c r="Z3" s="270"/>
      <c r="AA3" s="270"/>
      <c r="AB3" s="270"/>
      <c r="AC3" s="270"/>
      <c r="AD3" s="270"/>
      <c r="AE3" s="270"/>
      <c r="AF3" s="270"/>
      <c r="AG3" s="270"/>
      <c r="AH3" s="270"/>
    </row>
    <row r="4" spans="1:136">
      <c r="A4" s="270"/>
      <c r="B4" s="273" t="s">
        <v>507</v>
      </c>
      <c r="C4" s="273"/>
      <c r="D4" s="273" t="s">
        <v>511</v>
      </c>
      <c r="E4" s="270"/>
      <c r="F4" s="272" t="s">
        <v>543</v>
      </c>
      <c r="G4" s="270"/>
      <c r="H4" s="272" t="s">
        <v>545</v>
      </c>
      <c r="I4" s="272"/>
      <c r="J4" s="272" t="s">
        <v>44</v>
      </c>
      <c r="K4" s="270"/>
      <c r="L4" s="272" t="s">
        <v>44</v>
      </c>
      <c r="M4" s="270"/>
      <c r="N4" s="272" t="s">
        <v>43</v>
      </c>
      <c r="O4" s="270"/>
      <c r="P4" s="272" t="s">
        <v>43</v>
      </c>
      <c r="Q4" s="270"/>
      <c r="R4" s="272" t="s">
        <v>46</v>
      </c>
      <c r="S4" s="270"/>
      <c r="T4" s="272" t="s">
        <v>46</v>
      </c>
      <c r="U4" s="272"/>
      <c r="V4" s="272" t="s">
        <v>46</v>
      </c>
      <c r="W4" s="272"/>
      <c r="X4" s="272" t="s">
        <v>46</v>
      </c>
      <c r="Y4" s="270"/>
      <c r="Z4" s="270"/>
      <c r="AA4" s="270"/>
      <c r="AB4" s="270"/>
      <c r="AC4" s="270"/>
      <c r="AD4" s="270"/>
      <c r="AE4" s="270"/>
      <c r="AF4" s="270"/>
      <c r="AG4" s="270"/>
      <c r="AH4" s="270"/>
      <c r="BQ4" s="274" t="s">
        <v>114</v>
      </c>
      <c r="BR4" s="62" t="s">
        <v>516</v>
      </c>
      <c r="BS4" s="62" t="s">
        <v>552</v>
      </c>
      <c r="BT4" s="62" t="s">
        <v>551</v>
      </c>
      <c r="BU4" s="62" t="s">
        <v>46</v>
      </c>
      <c r="BV4" s="62" t="s">
        <v>516</v>
      </c>
      <c r="BW4" s="62" t="s">
        <v>546</v>
      </c>
      <c r="BX4" s="62" t="s">
        <v>516</v>
      </c>
      <c r="BY4" s="62" t="s">
        <v>553</v>
      </c>
      <c r="CG4" s="62" t="s">
        <v>516</v>
      </c>
      <c r="CH4" s="62" t="s">
        <v>552</v>
      </c>
      <c r="CI4" s="62" t="s">
        <v>551</v>
      </c>
      <c r="CJ4" s="62" t="s">
        <v>46</v>
      </c>
      <c r="CK4" s="62" t="s">
        <v>516</v>
      </c>
      <c r="CL4" s="62" t="s">
        <v>546</v>
      </c>
      <c r="CM4" s="62" t="s">
        <v>516</v>
      </c>
      <c r="CN4" s="62" t="s">
        <v>553</v>
      </c>
      <c r="CU4" s="62" t="s">
        <v>516</v>
      </c>
      <c r="CV4" s="62" t="s">
        <v>552</v>
      </c>
      <c r="CW4" s="62" t="s">
        <v>551</v>
      </c>
      <c r="CX4" s="62" t="s">
        <v>46</v>
      </c>
      <c r="CY4" s="62" t="s">
        <v>516</v>
      </c>
      <c r="CZ4" s="62" t="s">
        <v>546</v>
      </c>
      <c r="DA4" s="62" t="s">
        <v>516</v>
      </c>
      <c r="DB4" s="62" t="s">
        <v>553</v>
      </c>
      <c r="DL4" s="62" t="s">
        <v>516</v>
      </c>
      <c r="DM4" s="62" t="s">
        <v>552</v>
      </c>
      <c r="DN4" s="62" t="s">
        <v>551</v>
      </c>
      <c r="DO4" s="62" t="s">
        <v>46</v>
      </c>
      <c r="DP4" s="62" t="s">
        <v>516</v>
      </c>
      <c r="DQ4" s="62" t="s">
        <v>553</v>
      </c>
      <c r="DR4" s="62" t="s">
        <v>516</v>
      </c>
    </row>
    <row r="5" spans="1:136">
      <c r="A5" s="270"/>
      <c r="B5" s="273"/>
      <c r="C5" s="273"/>
      <c r="D5" s="273" t="s">
        <v>512</v>
      </c>
      <c r="E5" s="270"/>
      <c r="F5" s="272" t="s">
        <v>544</v>
      </c>
      <c r="G5" s="270"/>
      <c r="H5" s="272" t="s">
        <v>44</v>
      </c>
      <c r="I5" s="272"/>
      <c r="J5" s="272" t="s">
        <v>46</v>
      </c>
      <c r="K5" s="270"/>
      <c r="L5" s="272" t="s">
        <v>546</v>
      </c>
      <c r="M5" s="270"/>
      <c r="N5" s="272" t="s">
        <v>546</v>
      </c>
      <c r="O5" s="270"/>
      <c r="P5" s="272" t="s">
        <v>547</v>
      </c>
      <c r="Q5" s="270"/>
      <c r="R5" s="272"/>
      <c r="S5" s="270"/>
      <c r="T5" s="272" t="s">
        <v>548</v>
      </c>
      <c r="U5" s="272"/>
      <c r="V5" s="272" t="s">
        <v>126</v>
      </c>
      <c r="W5" s="272"/>
      <c r="X5" s="272" t="s">
        <v>168</v>
      </c>
      <c r="Y5" s="270"/>
      <c r="Z5" s="270"/>
      <c r="AA5" s="270"/>
      <c r="AB5" s="270"/>
      <c r="AC5" s="270"/>
      <c r="AD5" s="270"/>
      <c r="AE5" s="270"/>
      <c r="AF5" s="270"/>
      <c r="AG5" s="270"/>
      <c r="AH5" s="270"/>
      <c r="AJ5" s="62">
        <v>0</v>
      </c>
      <c r="BF5" s="62" t="s">
        <v>516</v>
      </c>
      <c r="BJ5" s="62" t="s">
        <v>516</v>
      </c>
    </row>
    <row r="6" spans="1:136" ht="14.1" customHeight="1">
      <c r="A6" s="270"/>
      <c r="B6" s="273">
        <v>1</v>
      </c>
      <c r="C6" s="273"/>
      <c r="D6" s="364" t="s">
        <v>569</v>
      </c>
      <c r="E6" s="270"/>
      <c r="F6" s="498">
        <v>1</v>
      </c>
      <c r="G6" s="270"/>
      <c r="H6" s="499">
        <v>150</v>
      </c>
      <c r="I6" s="291"/>
      <c r="J6" s="499" t="s">
        <v>434</v>
      </c>
      <c r="K6" s="270"/>
      <c r="L6" s="500" t="s">
        <v>170</v>
      </c>
      <c r="M6" s="270"/>
      <c r="N6" s="500" t="s">
        <v>200</v>
      </c>
      <c r="O6" s="303"/>
      <c r="P6" s="500" t="s">
        <v>157</v>
      </c>
      <c r="Q6" s="270"/>
      <c r="R6" s="500" t="s">
        <v>286</v>
      </c>
      <c r="S6" s="270"/>
      <c r="T6" s="500" t="s">
        <v>286</v>
      </c>
      <c r="U6" s="270"/>
      <c r="V6" s="500" t="s">
        <v>202</v>
      </c>
      <c r="W6" s="270"/>
      <c r="X6" s="500" t="s">
        <v>182</v>
      </c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4">
        <v>1</v>
      </c>
      <c r="AJ6" s="62">
        <v>0</v>
      </c>
      <c r="AK6" s="286" t="s">
        <v>42</v>
      </c>
      <c r="AL6" s="62">
        <v>0</v>
      </c>
      <c r="AM6" s="62">
        <v>0</v>
      </c>
      <c r="AN6" s="62">
        <v>0</v>
      </c>
      <c r="AO6" s="62">
        <v>0</v>
      </c>
      <c r="AP6" s="62">
        <v>0</v>
      </c>
      <c r="AQ6" s="62">
        <v>0</v>
      </c>
      <c r="AR6" s="62">
        <v>0</v>
      </c>
      <c r="AS6" s="62">
        <v>0</v>
      </c>
      <c r="AT6" s="62">
        <v>0</v>
      </c>
      <c r="AU6" s="62">
        <v>0</v>
      </c>
      <c r="AX6" s="62">
        <v>0</v>
      </c>
      <c r="AY6" s="62" t="s">
        <v>105</v>
      </c>
      <c r="AZ6" s="289">
        <v>150</v>
      </c>
      <c r="BA6" s="290" t="s">
        <v>478</v>
      </c>
      <c r="BB6" s="62" t="s">
        <v>815</v>
      </c>
      <c r="BD6" s="62" t="s">
        <v>549</v>
      </c>
      <c r="BF6" s="62" t="s">
        <v>105</v>
      </c>
      <c r="BG6" s="274">
        <v>1</v>
      </c>
      <c r="BH6" s="62" t="s">
        <v>162</v>
      </c>
      <c r="BI6" s="289" t="s">
        <v>434</v>
      </c>
      <c r="BJ6" s="62" t="s">
        <v>105</v>
      </c>
      <c r="BK6" s="62" t="s">
        <v>170</v>
      </c>
      <c r="BM6" s="62" t="s">
        <v>816</v>
      </c>
      <c r="BQ6" s="274">
        <v>1</v>
      </c>
      <c r="BR6" s="62" t="s">
        <v>105</v>
      </c>
      <c r="BS6" s="62">
        <v>2</v>
      </c>
      <c r="BT6" s="62" t="s">
        <v>162</v>
      </c>
      <c r="BU6" s="62" t="s">
        <v>286</v>
      </c>
      <c r="BV6" s="62" t="s">
        <v>105</v>
      </c>
      <c r="BW6" s="62" t="s">
        <v>200</v>
      </c>
      <c r="BX6" s="62" t="s">
        <v>105</v>
      </c>
      <c r="BY6" s="62" t="s">
        <v>157</v>
      </c>
      <c r="BZ6" s="62" t="s">
        <v>810</v>
      </c>
      <c r="CB6" s="62" t="s">
        <v>817</v>
      </c>
      <c r="CG6" s="62" t="s">
        <v>105</v>
      </c>
      <c r="CH6" s="62">
        <v>1</v>
      </c>
      <c r="CI6" s="62" t="s">
        <v>162</v>
      </c>
      <c r="CJ6" s="62" t="s">
        <v>286</v>
      </c>
      <c r="CK6" s="62" t="s">
        <v>105</v>
      </c>
      <c r="CL6" s="62" t="s">
        <v>200</v>
      </c>
      <c r="CM6" s="62" t="s">
        <v>105</v>
      </c>
      <c r="CN6" s="62" t="s">
        <v>157</v>
      </c>
      <c r="CO6" s="62" t="s">
        <v>522</v>
      </c>
      <c r="CQ6" s="62" t="s">
        <v>105</v>
      </c>
      <c r="CU6" s="62" t="s">
        <v>105</v>
      </c>
      <c r="CV6" s="62">
        <v>1</v>
      </c>
      <c r="CW6" s="62" t="s">
        <v>162</v>
      </c>
      <c r="CX6" s="62" t="s">
        <v>202</v>
      </c>
      <c r="CY6" s="62" t="s">
        <v>105</v>
      </c>
      <c r="CZ6" s="62" t="s">
        <v>200</v>
      </c>
      <c r="DA6" s="62" t="s">
        <v>105</v>
      </c>
      <c r="DB6" s="62" t="s">
        <v>157</v>
      </c>
      <c r="DC6" s="62" t="s">
        <v>554</v>
      </c>
      <c r="DE6" s="62" t="s">
        <v>818</v>
      </c>
      <c r="DI6" s="274">
        <v>1</v>
      </c>
      <c r="DL6" s="62" t="s">
        <v>105</v>
      </c>
      <c r="DM6" s="62">
        <v>1</v>
      </c>
      <c r="DN6" s="62" t="s">
        <v>162</v>
      </c>
      <c r="DO6" s="62" t="s">
        <v>182</v>
      </c>
      <c r="DP6" s="62" t="s">
        <v>105</v>
      </c>
      <c r="DQ6" s="62" t="s">
        <v>157</v>
      </c>
      <c r="DR6" s="62" t="s">
        <v>555</v>
      </c>
      <c r="DT6" s="62" t="s">
        <v>819</v>
      </c>
      <c r="DW6" s="62">
        <v>0</v>
      </c>
      <c r="DX6" s="62">
        <v>1</v>
      </c>
      <c r="DY6" s="62">
        <v>1</v>
      </c>
      <c r="EA6" s="62" t="s">
        <v>105</v>
      </c>
      <c r="EB6" s="62" t="s">
        <v>818</v>
      </c>
      <c r="EC6" s="62" t="s">
        <v>819</v>
      </c>
      <c r="ED6" s="62" t="s">
        <v>818</v>
      </c>
      <c r="EE6" s="62" t="s">
        <v>819</v>
      </c>
      <c r="EF6" s="62" t="s">
        <v>105</v>
      </c>
    </row>
    <row r="7" spans="1:136" ht="14.1" customHeight="1">
      <c r="A7" s="270"/>
      <c r="B7" s="273">
        <v>2</v>
      </c>
      <c r="C7" s="273"/>
      <c r="D7" s="365" t="s">
        <v>570</v>
      </c>
      <c r="E7" s="270"/>
      <c r="F7" s="501">
        <v>1</v>
      </c>
      <c r="G7" s="270"/>
      <c r="H7" s="502">
        <v>60</v>
      </c>
      <c r="I7" s="291"/>
      <c r="J7" s="502" t="s">
        <v>434</v>
      </c>
      <c r="K7" s="270"/>
      <c r="L7" s="503" t="s">
        <v>170</v>
      </c>
      <c r="M7" s="270"/>
      <c r="N7" s="503" t="s">
        <v>159</v>
      </c>
      <c r="O7" s="303"/>
      <c r="P7" s="503" t="s">
        <v>157</v>
      </c>
      <c r="Q7" s="270"/>
      <c r="R7" s="503" t="s">
        <v>203</v>
      </c>
      <c r="S7" s="270"/>
      <c r="T7" s="503" t="s">
        <v>287</v>
      </c>
      <c r="U7" s="270"/>
      <c r="V7" s="503" t="s">
        <v>186</v>
      </c>
      <c r="W7" s="270"/>
      <c r="X7" s="503" t="s">
        <v>182</v>
      </c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4">
        <v>1</v>
      </c>
      <c r="AJ7" s="62">
        <v>0</v>
      </c>
      <c r="AK7" s="286" t="s">
        <v>42</v>
      </c>
      <c r="AL7" s="62">
        <v>0</v>
      </c>
      <c r="AM7" s="62">
        <v>0</v>
      </c>
      <c r="AN7" s="62">
        <v>0</v>
      </c>
      <c r="AO7" s="62">
        <v>0</v>
      </c>
      <c r="AP7" s="62">
        <v>0</v>
      </c>
      <c r="AQ7" s="62">
        <v>0</v>
      </c>
      <c r="AR7" s="62">
        <v>0</v>
      </c>
      <c r="AS7" s="62">
        <v>0</v>
      </c>
      <c r="AT7" s="62">
        <v>0</v>
      </c>
      <c r="AU7" s="62">
        <v>0</v>
      </c>
      <c r="AX7" s="62">
        <v>0</v>
      </c>
      <c r="AY7" s="62" t="s">
        <v>105</v>
      </c>
      <c r="AZ7" s="289">
        <v>60</v>
      </c>
      <c r="BA7" s="290" t="s">
        <v>478</v>
      </c>
      <c r="BB7" s="62" t="s">
        <v>820</v>
      </c>
      <c r="BD7" s="62" t="s">
        <v>550</v>
      </c>
      <c r="BF7" s="62" t="s">
        <v>105</v>
      </c>
      <c r="BG7" s="274">
        <v>1</v>
      </c>
      <c r="BH7" s="62" t="s">
        <v>162</v>
      </c>
      <c r="BI7" s="289" t="s">
        <v>434</v>
      </c>
      <c r="BJ7" s="62" t="s">
        <v>105</v>
      </c>
      <c r="BK7" s="62" t="s">
        <v>170</v>
      </c>
      <c r="BM7" s="62" t="s">
        <v>816</v>
      </c>
      <c r="BQ7" s="274">
        <v>1</v>
      </c>
      <c r="BR7" s="62" t="s">
        <v>105</v>
      </c>
      <c r="BS7" s="62">
        <v>2</v>
      </c>
      <c r="BT7" s="62" t="s">
        <v>162</v>
      </c>
      <c r="BU7" s="62" t="s">
        <v>203</v>
      </c>
      <c r="BV7" s="62" t="s">
        <v>105</v>
      </c>
      <c r="BW7" s="62" t="s">
        <v>159</v>
      </c>
      <c r="BX7" s="62" t="s">
        <v>105</v>
      </c>
      <c r="BY7" s="62" t="s">
        <v>157</v>
      </c>
      <c r="BZ7" s="62" t="s">
        <v>810</v>
      </c>
      <c r="CB7" s="62" t="s">
        <v>821</v>
      </c>
      <c r="CG7" s="62" t="s">
        <v>105</v>
      </c>
      <c r="CH7" s="62">
        <v>1</v>
      </c>
      <c r="CI7" s="62" t="s">
        <v>162</v>
      </c>
      <c r="CJ7" s="62" t="s">
        <v>287</v>
      </c>
      <c r="CK7" s="62" t="s">
        <v>105</v>
      </c>
      <c r="CL7" s="62" t="s">
        <v>159</v>
      </c>
      <c r="CM7" s="62" t="s">
        <v>105</v>
      </c>
      <c r="CN7" s="62" t="s">
        <v>157</v>
      </c>
      <c r="CO7" s="62" t="s">
        <v>522</v>
      </c>
      <c r="CQ7" s="62" t="s">
        <v>105</v>
      </c>
      <c r="CU7" s="62" t="s">
        <v>105</v>
      </c>
      <c r="CV7" s="62">
        <v>1</v>
      </c>
      <c r="CW7" s="62" t="s">
        <v>162</v>
      </c>
      <c r="CX7" s="62" t="s">
        <v>186</v>
      </c>
      <c r="CY7" s="62" t="s">
        <v>105</v>
      </c>
      <c r="CZ7" s="62" t="s">
        <v>159</v>
      </c>
      <c r="DA7" s="62" t="s">
        <v>105</v>
      </c>
      <c r="DB7" s="62" t="s">
        <v>157</v>
      </c>
      <c r="DC7" s="62" t="s">
        <v>554</v>
      </c>
      <c r="DE7" s="62" t="s">
        <v>822</v>
      </c>
      <c r="DI7" s="274">
        <v>1</v>
      </c>
      <c r="DL7" s="62" t="s">
        <v>105</v>
      </c>
      <c r="DM7" s="62">
        <v>1</v>
      </c>
      <c r="DN7" s="62" t="s">
        <v>162</v>
      </c>
      <c r="DO7" s="62" t="s">
        <v>182</v>
      </c>
      <c r="DP7" s="62" t="s">
        <v>105</v>
      </c>
      <c r="DQ7" s="62" t="s">
        <v>157</v>
      </c>
      <c r="DR7" s="62" t="s">
        <v>555</v>
      </c>
      <c r="DT7" s="62" t="s">
        <v>819</v>
      </c>
      <c r="DW7" s="62">
        <v>0</v>
      </c>
      <c r="DX7" s="62">
        <v>1</v>
      </c>
      <c r="DY7" s="62">
        <v>1</v>
      </c>
      <c r="EA7" s="62" t="s">
        <v>105</v>
      </c>
      <c r="EB7" s="62" t="s">
        <v>822</v>
      </c>
      <c r="EC7" s="62" t="s">
        <v>819</v>
      </c>
      <c r="ED7" s="62" t="s">
        <v>822</v>
      </c>
      <c r="EE7" s="62" t="s">
        <v>819</v>
      </c>
      <c r="EF7" s="62" t="s">
        <v>105</v>
      </c>
    </row>
    <row r="8" spans="1:136" ht="14.1" customHeight="1">
      <c r="A8" s="270"/>
      <c r="B8" s="273">
        <v>3</v>
      </c>
      <c r="C8" s="273"/>
      <c r="D8" s="365" t="s">
        <v>590</v>
      </c>
      <c r="E8" s="270"/>
      <c r="F8" s="501">
        <v>1</v>
      </c>
      <c r="G8" s="270"/>
      <c r="H8" s="502">
        <v>30</v>
      </c>
      <c r="I8" s="291"/>
      <c r="J8" s="502" t="s">
        <v>432</v>
      </c>
      <c r="K8" s="270"/>
      <c r="L8" s="503" t="s">
        <v>170</v>
      </c>
      <c r="M8" s="270"/>
      <c r="N8" s="503" t="s">
        <v>200</v>
      </c>
      <c r="O8" s="303"/>
      <c r="P8" s="503" t="s">
        <v>157</v>
      </c>
      <c r="Q8" s="270"/>
      <c r="R8" s="503" t="s">
        <v>203</v>
      </c>
      <c r="S8" s="270"/>
      <c r="T8" s="503" t="s">
        <v>203</v>
      </c>
      <c r="U8" s="270"/>
      <c r="V8" s="503" t="s">
        <v>286</v>
      </c>
      <c r="W8" s="270"/>
      <c r="X8" s="503" t="s">
        <v>286</v>
      </c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4">
        <v>1</v>
      </c>
      <c r="AJ8" s="62">
        <v>0</v>
      </c>
      <c r="AK8" s="286" t="s">
        <v>593</v>
      </c>
      <c r="AL8" s="62">
        <v>0</v>
      </c>
      <c r="AM8" s="62">
        <v>0</v>
      </c>
      <c r="AN8" s="62">
        <v>0</v>
      </c>
      <c r="AO8" s="62">
        <v>0</v>
      </c>
      <c r="AP8" s="62">
        <v>0</v>
      </c>
      <c r="AQ8" s="62">
        <v>0</v>
      </c>
      <c r="AR8" s="62">
        <v>0</v>
      </c>
      <c r="AS8" s="62">
        <v>0</v>
      </c>
      <c r="AT8" s="62">
        <v>0</v>
      </c>
      <c r="AU8" s="62">
        <v>0</v>
      </c>
      <c r="AW8" s="62" t="s">
        <v>227</v>
      </c>
      <c r="AX8" s="62">
        <v>0</v>
      </c>
      <c r="AY8" s="62" t="s">
        <v>105</v>
      </c>
      <c r="AZ8" s="289">
        <v>30</v>
      </c>
      <c r="BA8" s="290" t="s">
        <v>478</v>
      </c>
      <c r="BB8" s="62" t="s">
        <v>804</v>
      </c>
      <c r="BD8" s="62" t="s">
        <v>432</v>
      </c>
      <c r="BF8" s="62" t="s">
        <v>105</v>
      </c>
      <c r="BG8" s="274">
        <v>1</v>
      </c>
      <c r="BH8" s="62" t="s">
        <v>162</v>
      </c>
      <c r="BI8" s="289" t="s">
        <v>432</v>
      </c>
      <c r="BJ8" s="62" t="s">
        <v>105</v>
      </c>
      <c r="BK8" s="62" t="s">
        <v>170</v>
      </c>
      <c r="BM8" s="62" t="s">
        <v>823</v>
      </c>
      <c r="BQ8" s="274">
        <v>1</v>
      </c>
      <c r="BR8" s="62" t="s">
        <v>105</v>
      </c>
      <c r="BS8" s="62">
        <v>2</v>
      </c>
      <c r="BT8" s="62" t="s">
        <v>162</v>
      </c>
      <c r="BU8" s="62" t="s">
        <v>203</v>
      </c>
      <c r="BV8" s="62" t="s">
        <v>105</v>
      </c>
      <c r="BW8" s="62" t="s">
        <v>200</v>
      </c>
      <c r="BX8" s="62" t="s">
        <v>105</v>
      </c>
      <c r="BY8" s="62" t="s">
        <v>157</v>
      </c>
      <c r="BZ8" s="62" t="s">
        <v>810</v>
      </c>
      <c r="CB8" s="62" t="s">
        <v>824</v>
      </c>
      <c r="CG8" s="62" t="s">
        <v>105</v>
      </c>
      <c r="CH8" s="62">
        <v>1</v>
      </c>
      <c r="CI8" s="62" t="s">
        <v>162</v>
      </c>
      <c r="CJ8" s="62" t="s">
        <v>203</v>
      </c>
      <c r="CK8" s="62" t="s">
        <v>105</v>
      </c>
      <c r="CL8" s="62" t="s">
        <v>200</v>
      </c>
      <c r="CM8" s="62" t="s">
        <v>105</v>
      </c>
      <c r="CN8" s="62" t="s">
        <v>157</v>
      </c>
      <c r="CO8" s="62" t="s">
        <v>522</v>
      </c>
      <c r="CQ8" s="62" t="s">
        <v>105</v>
      </c>
      <c r="CU8" s="62" t="s">
        <v>105</v>
      </c>
      <c r="CV8" s="62">
        <v>1</v>
      </c>
      <c r="CW8" s="62" t="s">
        <v>162</v>
      </c>
      <c r="CX8" s="62" t="s">
        <v>286</v>
      </c>
      <c r="CY8" s="62" t="s">
        <v>105</v>
      </c>
      <c r="CZ8" s="62" t="s">
        <v>200</v>
      </c>
      <c r="DA8" s="62" t="s">
        <v>105</v>
      </c>
      <c r="DB8" s="62" t="s">
        <v>157</v>
      </c>
      <c r="DC8" s="62" t="s">
        <v>554</v>
      </c>
      <c r="DE8" s="62" t="s">
        <v>825</v>
      </c>
      <c r="DI8" s="274">
        <v>1</v>
      </c>
      <c r="DL8" s="62" t="s">
        <v>105</v>
      </c>
      <c r="DM8" s="62">
        <v>1</v>
      </c>
      <c r="DN8" s="62" t="s">
        <v>162</v>
      </c>
      <c r="DO8" s="62" t="s">
        <v>286</v>
      </c>
      <c r="DP8" s="62" t="s">
        <v>105</v>
      </c>
      <c r="DQ8" s="62" t="s">
        <v>157</v>
      </c>
      <c r="DR8" s="62" t="s">
        <v>555</v>
      </c>
      <c r="DT8" s="62" t="s">
        <v>826</v>
      </c>
      <c r="DW8" s="62">
        <v>0</v>
      </c>
      <c r="DX8" s="62">
        <v>1</v>
      </c>
      <c r="DY8" s="62">
        <v>1</v>
      </c>
      <c r="EA8" s="62" t="s">
        <v>105</v>
      </c>
      <c r="EB8" s="62" t="s">
        <v>825</v>
      </c>
      <c r="EC8" s="62" t="s">
        <v>826</v>
      </c>
      <c r="ED8" s="62" t="s">
        <v>825</v>
      </c>
      <c r="EE8" s="62" t="s">
        <v>826</v>
      </c>
      <c r="EF8" s="62" t="s">
        <v>105</v>
      </c>
    </row>
    <row r="9" spans="1:136" ht="14.1" customHeight="1">
      <c r="A9" s="270"/>
      <c r="B9" s="273">
        <v>4</v>
      </c>
      <c r="C9" s="273"/>
      <c r="D9" s="365" t="s">
        <v>695</v>
      </c>
      <c r="E9" s="270"/>
      <c r="F9" s="501">
        <v>1</v>
      </c>
      <c r="G9" s="270"/>
      <c r="H9" s="502">
        <v>80</v>
      </c>
      <c r="I9" s="291"/>
      <c r="J9" s="502" t="s">
        <v>550</v>
      </c>
      <c r="K9" s="270"/>
      <c r="L9" s="503" t="s">
        <v>171</v>
      </c>
      <c r="M9" s="270"/>
      <c r="N9" s="503" t="s">
        <v>159</v>
      </c>
      <c r="O9" s="303"/>
      <c r="P9" s="503" t="s">
        <v>157</v>
      </c>
      <c r="Q9" s="270"/>
      <c r="R9" s="503" t="s">
        <v>202</v>
      </c>
      <c r="S9" s="270"/>
      <c r="T9" s="503" t="s">
        <v>183</v>
      </c>
      <c r="U9" s="270"/>
      <c r="V9" s="503" t="s">
        <v>227</v>
      </c>
      <c r="W9" s="270"/>
      <c r="X9" s="503" t="s">
        <v>287</v>
      </c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4" t="s">
        <v>199</v>
      </c>
      <c r="AJ9" s="62">
        <v>1</v>
      </c>
      <c r="AK9" s="286" t="s">
        <v>383</v>
      </c>
      <c r="AL9" s="62">
        <v>0</v>
      </c>
      <c r="AM9" s="62">
        <v>0</v>
      </c>
      <c r="AN9" s="62">
        <v>0</v>
      </c>
      <c r="AO9" s="62">
        <v>0</v>
      </c>
      <c r="AP9" s="62">
        <v>0</v>
      </c>
      <c r="AQ9" s="62">
        <v>0</v>
      </c>
      <c r="AR9" s="62">
        <v>0</v>
      </c>
      <c r="AS9" s="62">
        <v>0</v>
      </c>
      <c r="AT9" s="62">
        <v>0</v>
      </c>
      <c r="AU9" s="62">
        <v>0</v>
      </c>
      <c r="AW9" s="62" t="s">
        <v>286</v>
      </c>
      <c r="AX9" s="62">
        <v>0</v>
      </c>
      <c r="AY9" s="62" t="s">
        <v>105</v>
      </c>
      <c r="AZ9" s="289">
        <v>80</v>
      </c>
      <c r="BA9" s="290" t="s">
        <v>478</v>
      </c>
      <c r="BB9" s="62" t="s">
        <v>827</v>
      </c>
      <c r="BD9" s="62" t="s">
        <v>433</v>
      </c>
      <c r="BF9" s="62" t="s">
        <v>105</v>
      </c>
      <c r="BG9" s="274">
        <v>1</v>
      </c>
      <c r="BH9" s="62" t="s">
        <v>162</v>
      </c>
      <c r="BI9" s="289" t="s">
        <v>550</v>
      </c>
      <c r="BJ9" s="62" t="s">
        <v>105</v>
      </c>
      <c r="BK9" s="62" t="s">
        <v>171</v>
      </c>
      <c r="BM9" s="62" t="s">
        <v>828</v>
      </c>
      <c r="BQ9" s="274" t="s">
        <v>199</v>
      </c>
      <c r="BR9" s="62" t="s">
        <v>105</v>
      </c>
      <c r="BS9" s="62">
        <v>3</v>
      </c>
      <c r="BT9" s="62" t="s">
        <v>162</v>
      </c>
      <c r="BU9" s="62" t="s">
        <v>202</v>
      </c>
      <c r="BV9" s="62" t="s">
        <v>105</v>
      </c>
      <c r="BW9" s="62" t="s">
        <v>159</v>
      </c>
      <c r="BX9" s="62" t="s">
        <v>105</v>
      </c>
      <c r="BY9" s="62" t="s">
        <v>157</v>
      </c>
      <c r="BZ9" s="62" t="s">
        <v>768</v>
      </c>
      <c r="CB9" s="62" t="s">
        <v>829</v>
      </c>
      <c r="CG9" s="62" t="s">
        <v>105</v>
      </c>
      <c r="CH9" s="62">
        <v>1</v>
      </c>
      <c r="CI9" s="62" t="s">
        <v>162</v>
      </c>
      <c r="CJ9" s="62" t="s">
        <v>183</v>
      </c>
      <c r="CK9" s="62" t="s">
        <v>105</v>
      </c>
      <c r="CL9" s="62" t="s">
        <v>159</v>
      </c>
      <c r="CM9" s="62" t="s">
        <v>105</v>
      </c>
      <c r="CN9" s="62" t="s">
        <v>157</v>
      </c>
      <c r="CO9" s="62" t="s">
        <v>522</v>
      </c>
      <c r="CQ9" s="62" t="s">
        <v>105</v>
      </c>
      <c r="CU9" s="62" t="s">
        <v>105</v>
      </c>
      <c r="CV9" s="62">
        <v>1</v>
      </c>
      <c r="CW9" s="62" t="s">
        <v>162</v>
      </c>
      <c r="CX9" s="62" t="s">
        <v>227</v>
      </c>
      <c r="CY9" s="62" t="s">
        <v>105</v>
      </c>
      <c r="CZ9" s="62" t="s">
        <v>159</v>
      </c>
      <c r="DA9" s="62" t="s">
        <v>105</v>
      </c>
      <c r="DB9" s="62" t="s">
        <v>157</v>
      </c>
      <c r="DC9" s="62" t="s">
        <v>554</v>
      </c>
      <c r="DE9" s="62" t="s">
        <v>105</v>
      </c>
      <c r="DI9" s="274" t="s">
        <v>199</v>
      </c>
      <c r="DL9" s="62" t="s">
        <v>105</v>
      </c>
      <c r="DM9" s="62">
        <v>1</v>
      </c>
      <c r="DN9" s="62" t="s">
        <v>162</v>
      </c>
      <c r="DO9" s="62" t="s">
        <v>287</v>
      </c>
      <c r="DP9" s="62" t="s">
        <v>105</v>
      </c>
      <c r="DQ9" s="62" t="s">
        <v>157</v>
      </c>
      <c r="DR9" s="62" t="s">
        <v>555</v>
      </c>
      <c r="DT9" s="62" t="s">
        <v>830</v>
      </c>
      <c r="DW9" s="62">
        <v>0</v>
      </c>
      <c r="DX9" s="62">
        <v>0</v>
      </c>
      <c r="DY9" s="62">
        <v>1</v>
      </c>
      <c r="EA9" s="62" t="s">
        <v>105</v>
      </c>
      <c r="EB9" s="62" t="s">
        <v>105</v>
      </c>
      <c r="EC9" s="62" t="s">
        <v>830</v>
      </c>
      <c r="ED9" s="62" t="s">
        <v>830</v>
      </c>
      <c r="EE9" s="62" t="s">
        <v>105</v>
      </c>
      <c r="EF9" s="62" t="s">
        <v>105</v>
      </c>
    </row>
    <row r="10" spans="1:136" ht="14.1" customHeight="1">
      <c r="A10" s="270"/>
      <c r="B10" s="273">
        <v>5</v>
      </c>
      <c r="C10" s="273"/>
      <c r="D10" s="365" t="s">
        <v>571</v>
      </c>
      <c r="E10" s="270"/>
      <c r="F10" s="501">
        <v>1</v>
      </c>
      <c r="G10" s="270"/>
      <c r="H10" s="502">
        <v>50</v>
      </c>
      <c r="I10" s="291"/>
      <c r="J10" s="502" t="s">
        <v>432</v>
      </c>
      <c r="K10" s="270"/>
      <c r="L10" s="503" t="s">
        <v>171</v>
      </c>
      <c r="M10" s="270"/>
      <c r="N10" s="503" t="s">
        <v>159</v>
      </c>
      <c r="O10" s="303"/>
      <c r="P10" s="503" t="s">
        <v>157</v>
      </c>
      <c r="Q10" s="270"/>
      <c r="R10" s="503" t="s">
        <v>182</v>
      </c>
      <c r="S10" s="270"/>
      <c r="T10" s="503" t="s">
        <v>202</v>
      </c>
      <c r="U10" s="270"/>
      <c r="V10" s="503" t="s">
        <v>286</v>
      </c>
      <c r="W10" s="270"/>
      <c r="X10" s="503" t="s">
        <v>286</v>
      </c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4">
        <v>1</v>
      </c>
      <c r="AJ10" s="62">
        <v>0</v>
      </c>
      <c r="AK10" s="286" t="s">
        <v>593</v>
      </c>
      <c r="AL10" s="62">
        <v>0</v>
      </c>
      <c r="AM10" s="62">
        <v>0</v>
      </c>
      <c r="AN10" s="62">
        <v>0</v>
      </c>
      <c r="AO10" s="62">
        <v>0</v>
      </c>
      <c r="AP10" s="62">
        <v>0</v>
      </c>
      <c r="AQ10" s="62">
        <v>0</v>
      </c>
      <c r="AR10" s="62">
        <v>0</v>
      </c>
      <c r="AS10" s="62">
        <v>0</v>
      </c>
      <c r="AT10" s="62">
        <v>0</v>
      </c>
      <c r="AU10" s="62">
        <v>0</v>
      </c>
      <c r="AW10" s="62" t="s">
        <v>287</v>
      </c>
      <c r="AX10" s="62">
        <v>0</v>
      </c>
      <c r="AY10" s="62" t="s">
        <v>105</v>
      </c>
      <c r="AZ10" s="289">
        <v>50</v>
      </c>
      <c r="BA10" s="290" t="s">
        <v>478</v>
      </c>
      <c r="BB10" s="62" t="s">
        <v>831</v>
      </c>
      <c r="BD10" s="62" t="s">
        <v>434</v>
      </c>
      <c r="BF10" s="62" t="s">
        <v>105</v>
      </c>
      <c r="BG10" s="274">
        <v>1</v>
      </c>
      <c r="BH10" s="62" t="s">
        <v>162</v>
      </c>
      <c r="BI10" s="289" t="s">
        <v>432</v>
      </c>
      <c r="BJ10" s="62" t="s">
        <v>105</v>
      </c>
      <c r="BK10" s="62" t="s">
        <v>171</v>
      </c>
      <c r="BM10" s="62" t="s">
        <v>832</v>
      </c>
      <c r="BQ10" s="274">
        <v>1</v>
      </c>
      <c r="BR10" s="62" t="s">
        <v>105</v>
      </c>
      <c r="BS10" s="62">
        <v>2</v>
      </c>
      <c r="BT10" s="62" t="s">
        <v>162</v>
      </c>
      <c r="BU10" s="62" t="s">
        <v>182</v>
      </c>
      <c r="BV10" s="62" t="s">
        <v>105</v>
      </c>
      <c r="BW10" s="62" t="s">
        <v>159</v>
      </c>
      <c r="BX10" s="62" t="s">
        <v>105</v>
      </c>
      <c r="BY10" s="62" t="s">
        <v>157</v>
      </c>
      <c r="BZ10" s="62" t="s">
        <v>810</v>
      </c>
      <c r="CB10" s="62" t="s">
        <v>833</v>
      </c>
      <c r="CG10" s="62" t="s">
        <v>105</v>
      </c>
      <c r="CH10" s="62">
        <v>1</v>
      </c>
      <c r="CI10" s="62" t="s">
        <v>162</v>
      </c>
      <c r="CJ10" s="62" t="s">
        <v>202</v>
      </c>
      <c r="CK10" s="62" t="s">
        <v>105</v>
      </c>
      <c r="CL10" s="62" t="s">
        <v>159</v>
      </c>
      <c r="CM10" s="62" t="s">
        <v>105</v>
      </c>
      <c r="CN10" s="62" t="s">
        <v>157</v>
      </c>
      <c r="CO10" s="62" t="s">
        <v>522</v>
      </c>
      <c r="CQ10" s="62" t="s">
        <v>105</v>
      </c>
      <c r="CU10" s="62" t="s">
        <v>105</v>
      </c>
      <c r="CV10" s="62">
        <v>1</v>
      </c>
      <c r="CW10" s="62" t="s">
        <v>162</v>
      </c>
      <c r="CX10" s="62" t="s">
        <v>286</v>
      </c>
      <c r="CY10" s="62" t="s">
        <v>105</v>
      </c>
      <c r="CZ10" s="62" t="s">
        <v>159</v>
      </c>
      <c r="DA10" s="62" t="s">
        <v>105</v>
      </c>
      <c r="DB10" s="62" t="s">
        <v>157</v>
      </c>
      <c r="DC10" s="62" t="s">
        <v>554</v>
      </c>
      <c r="DE10" s="62" t="s">
        <v>834</v>
      </c>
      <c r="DI10" s="274">
        <v>1</v>
      </c>
      <c r="DL10" s="62" t="s">
        <v>105</v>
      </c>
      <c r="DM10" s="62">
        <v>1</v>
      </c>
      <c r="DN10" s="62" t="s">
        <v>162</v>
      </c>
      <c r="DO10" s="62" t="s">
        <v>286</v>
      </c>
      <c r="DP10" s="62" t="s">
        <v>105</v>
      </c>
      <c r="DQ10" s="62" t="s">
        <v>157</v>
      </c>
      <c r="DR10" s="62" t="s">
        <v>555</v>
      </c>
      <c r="DT10" s="62" t="s">
        <v>826</v>
      </c>
      <c r="DW10" s="62">
        <v>0</v>
      </c>
      <c r="DX10" s="62">
        <v>1</v>
      </c>
      <c r="DY10" s="62">
        <v>1</v>
      </c>
      <c r="EA10" s="62" t="s">
        <v>105</v>
      </c>
      <c r="EB10" s="62" t="s">
        <v>834</v>
      </c>
      <c r="EC10" s="62" t="s">
        <v>826</v>
      </c>
      <c r="ED10" s="62" t="s">
        <v>834</v>
      </c>
      <c r="EE10" s="62" t="s">
        <v>826</v>
      </c>
      <c r="EF10" s="62" t="s">
        <v>105</v>
      </c>
    </row>
    <row r="11" spans="1:136" ht="14.1" customHeight="1">
      <c r="A11" s="270"/>
      <c r="B11" s="273">
        <v>6</v>
      </c>
      <c r="C11" s="273"/>
      <c r="D11" s="365" t="s">
        <v>572</v>
      </c>
      <c r="E11" s="270"/>
      <c r="F11" s="501">
        <v>1</v>
      </c>
      <c r="G11" s="270"/>
      <c r="H11" s="502">
        <v>60</v>
      </c>
      <c r="I11" s="291"/>
      <c r="J11" s="502" t="s">
        <v>549</v>
      </c>
      <c r="K11" s="270"/>
      <c r="L11" s="503" t="s">
        <v>170</v>
      </c>
      <c r="M11" s="270"/>
      <c r="N11" s="503" t="s">
        <v>200</v>
      </c>
      <c r="O11" s="303"/>
      <c r="P11" s="503" t="s">
        <v>157</v>
      </c>
      <c r="Q11" s="270"/>
      <c r="R11" s="503" t="s">
        <v>185</v>
      </c>
      <c r="S11" s="270"/>
      <c r="T11" s="503" t="s">
        <v>183</v>
      </c>
      <c r="U11" s="270"/>
      <c r="V11" s="503" t="s">
        <v>286</v>
      </c>
      <c r="W11" s="270"/>
      <c r="X11" s="503" t="s">
        <v>286</v>
      </c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274">
        <v>1</v>
      </c>
      <c r="AJ11" s="62">
        <v>0</v>
      </c>
      <c r="AK11" s="286" t="s">
        <v>593</v>
      </c>
      <c r="AL11" s="62">
        <v>0</v>
      </c>
      <c r="AM11" s="62">
        <v>0</v>
      </c>
      <c r="AN11" s="62">
        <v>0</v>
      </c>
      <c r="AO11" s="62">
        <v>0</v>
      </c>
      <c r="AP11" s="62">
        <v>0</v>
      </c>
      <c r="AQ11" s="62">
        <v>0</v>
      </c>
      <c r="AR11" s="62">
        <v>0</v>
      </c>
      <c r="AS11" s="62">
        <v>0</v>
      </c>
      <c r="AT11" s="62">
        <v>0</v>
      </c>
      <c r="AU11" s="62">
        <v>0</v>
      </c>
      <c r="AW11" s="62" t="s">
        <v>202</v>
      </c>
      <c r="AX11" s="62">
        <v>0</v>
      </c>
      <c r="AY11" s="62" t="s">
        <v>105</v>
      </c>
      <c r="AZ11" s="289">
        <v>60</v>
      </c>
      <c r="BA11" s="290" t="s">
        <v>478</v>
      </c>
      <c r="BB11" s="62" t="s">
        <v>820</v>
      </c>
      <c r="BD11" s="62" t="s">
        <v>435</v>
      </c>
      <c r="BF11" s="62" t="s">
        <v>105</v>
      </c>
      <c r="BG11" s="274">
        <v>1</v>
      </c>
      <c r="BH11" s="62" t="s">
        <v>162</v>
      </c>
      <c r="BI11" s="289" t="s">
        <v>549</v>
      </c>
      <c r="BJ11" s="62" t="s">
        <v>105</v>
      </c>
      <c r="BK11" s="62" t="s">
        <v>170</v>
      </c>
      <c r="BM11" s="62" t="s">
        <v>835</v>
      </c>
      <c r="BQ11" s="274">
        <v>1</v>
      </c>
      <c r="BR11" s="62" t="s">
        <v>105</v>
      </c>
      <c r="BS11" s="62">
        <v>2</v>
      </c>
      <c r="BT11" s="62" t="s">
        <v>162</v>
      </c>
      <c r="BU11" s="62" t="s">
        <v>185</v>
      </c>
      <c r="BV11" s="62" t="s">
        <v>105</v>
      </c>
      <c r="BW11" s="62" t="s">
        <v>200</v>
      </c>
      <c r="BX11" s="62" t="s">
        <v>105</v>
      </c>
      <c r="BY11" s="62" t="s">
        <v>157</v>
      </c>
      <c r="BZ11" s="62" t="s">
        <v>810</v>
      </c>
      <c r="CB11" s="62" t="s">
        <v>836</v>
      </c>
      <c r="CG11" s="62" t="s">
        <v>105</v>
      </c>
      <c r="CH11" s="62">
        <v>1</v>
      </c>
      <c r="CI11" s="62" t="s">
        <v>162</v>
      </c>
      <c r="CJ11" s="62" t="s">
        <v>183</v>
      </c>
      <c r="CK11" s="62" t="s">
        <v>105</v>
      </c>
      <c r="CL11" s="62" t="s">
        <v>200</v>
      </c>
      <c r="CM11" s="62" t="s">
        <v>105</v>
      </c>
      <c r="CN11" s="62" t="s">
        <v>157</v>
      </c>
      <c r="CO11" s="62" t="s">
        <v>522</v>
      </c>
      <c r="CQ11" s="62" t="s">
        <v>105</v>
      </c>
      <c r="CU11" s="62" t="s">
        <v>105</v>
      </c>
      <c r="CV11" s="62">
        <v>1</v>
      </c>
      <c r="CW11" s="62" t="s">
        <v>162</v>
      </c>
      <c r="CX11" s="62" t="s">
        <v>286</v>
      </c>
      <c r="CY11" s="62" t="s">
        <v>105</v>
      </c>
      <c r="CZ11" s="62" t="s">
        <v>200</v>
      </c>
      <c r="DA11" s="62" t="s">
        <v>105</v>
      </c>
      <c r="DB11" s="62" t="s">
        <v>157</v>
      </c>
      <c r="DC11" s="62" t="s">
        <v>554</v>
      </c>
      <c r="DE11" s="62" t="s">
        <v>825</v>
      </c>
      <c r="DI11" s="274">
        <v>1</v>
      </c>
      <c r="DL11" s="62" t="s">
        <v>105</v>
      </c>
      <c r="DM11" s="62">
        <v>1</v>
      </c>
      <c r="DN11" s="62" t="s">
        <v>162</v>
      </c>
      <c r="DO11" s="62" t="s">
        <v>286</v>
      </c>
      <c r="DP11" s="62" t="s">
        <v>105</v>
      </c>
      <c r="DQ11" s="62" t="s">
        <v>157</v>
      </c>
      <c r="DR11" s="62" t="s">
        <v>555</v>
      </c>
      <c r="DT11" s="62" t="s">
        <v>826</v>
      </c>
      <c r="DW11" s="62">
        <v>0</v>
      </c>
      <c r="DX11" s="62">
        <v>1</v>
      </c>
      <c r="DY11" s="62">
        <v>1</v>
      </c>
      <c r="EA11" s="62" t="s">
        <v>105</v>
      </c>
      <c r="EB11" s="62" t="s">
        <v>825</v>
      </c>
      <c r="EC11" s="62" t="s">
        <v>826</v>
      </c>
      <c r="ED11" s="62" t="s">
        <v>825</v>
      </c>
      <c r="EE11" s="62" t="s">
        <v>826</v>
      </c>
      <c r="EF11" s="62" t="s">
        <v>105</v>
      </c>
    </row>
    <row r="12" spans="1:136" ht="14.1" customHeight="1">
      <c r="A12" s="270"/>
      <c r="B12" s="273">
        <v>7</v>
      </c>
      <c r="C12" s="273"/>
      <c r="D12" s="365" t="s">
        <v>573</v>
      </c>
      <c r="E12" s="270"/>
      <c r="F12" s="501">
        <v>1</v>
      </c>
      <c r="G12" s="270"/>
      <c r="H12" s="502">
        <v>70</v>
      </c>
      <c r="I12" s="291"/>
      <c r="J12" s="502" t="s">
        <v>549</v>
      </c>
      <c r="K12" s="270"/>
      <c r="L12" s="503" t="s">
        <v>170</v>
      </c>
      <c r="M12" s="270"/>
      <c r="N12" s="503" t="s">
        <v>200</v>
      </c>
      <c r="O12" s="303"/>
      <c r="P12" s="503" t="s">
        <v>157</v>
      </c>
      <c r="Q12" s="270"/>
      <c r="R12" s="503" t="s">
        <v>184</v>
      </c>
      <c r="S12" s="270"/>
      <c r="T12" s="503" t="s">
        <v>185</v>
      </c>
      <c r="U12" s="270"/>
      <c r="V12" s="503" t="s">
        <v>286</v>
      </c>
      <c r="W12" s="270"/>
      <c r="X12" s="503" t="s">
        <v>286</v>
      </c>
      <c r="Y12" s="270"/>
      <c r="Z12" s="270"/>
      <c r="AA12" s="270"/>
      <c r="AB12" s="270"/>
      <c r="AC12" s="270"/>
      <c r="AD12" s="270"/>
      <c r="AE12" s="270"/>
      <c r="AF12" s="270"/>
      <c r="AG12" s="270"/>
      <c r="AH12" s="270"/>
      <c r="AI12" s="274">
        <v>1</v>
      </c>
      <c r="AJ12" s="62">
        <v>0</v>
      </c>
      <c r="AK12" s="286" t="s">
        <v>593</v>
      </c>
      <c r="AL12" s="62">
        <v>0</v>
      </c>
      <c r="AM12" s="62">
        <v>0</v>
      </c>
      <c r="AN12" s="62">
        <v>0</v>
      </c>
      <c r="AO12" s="62">
        <v>0</v>
      </c>
      <c r="AP12" s="62">
        <v>0</v>
      </c>
      <c r="AQ12" s="62">
        <v>0</v>
      </c>
      <c r="AR12" s="62">
        <v>0</v>
      </c>
      <c r="AS12" s="62">
        <v>0</v>
      </c>
      <c r="AT12" s="62">
        <v>0</v>
      </c>
      <c r="AU12" s="62">
        <v>0</v>
      </c>
      <c r="AW12" s="62" t="s">
        <v>203</v>
      </c>
      <c r="AX12" s="62">
        <v>0</v>
      </c>
      <c r="AY12" s="62" t="s">
        <v>105</v>
      </c>
      <c r="AZ12" s="289">
        <v>70</v>
      </c>
      <c r="BA12" s="290" t="s">
        <v>478</v>
      </c>
      <c r="BB12" s="62" t="s">
        <v>837</v>
      </c>
      <c r="BD12" s="62" t="s">
        <v>436</v>
      </c>
      <c r="BF12" s="62" t="s">
        <v>105</v>
      </c>
      <c r="BG12" s="274">
        <v>1</v>
      </c>
      <c r="BH12" s="62" t="s">
        <v>162</v>
      </c>
      <c r="BI12" s="289" t="s">
        <v>549</v>
      </c>
      <c r="BJ12" s="62" t="s">
        <v>105</v>
      </c>
      <c r="BK12" s="62" t="s">
        <v>170</v>
      </c>
      <c r="BM12" s="62" t="s">
        <v>835</v>
      </c>
      <c r="BQ12" s="274">
        <v>1</v>
      </c>
      <c r="BR12" s="62" t="s">
        <v>105</v>
      </c>
      <c r="BS12" s="62">
        <v>2</v>
      </c>
      <c r="BT12" s="62" t="s">
        <v>162</v>
      </c>
      <c r="BU12" s="62" t="s">
        <v>184</v>
      </c>
      <c r="BV12" s="62" t="s">
        <v>105</v>
      </c>
      <c r="BW12" s="62" t="s">
        <v>200</v>
      </c>
      <c r="BX12" s="62" t="s">
        <v>105</v>
      </c>
      <c r="BY12" s="62" t="s">
        <v>157</v>
      </c>
      <c r="BZ12" s="62" t="s">
        <v>810</v>
      </c>
      <c r="CB12" s="62" t="s">
        <v>838</v>
      </c>
      <c r="CG12" s="62" t="s">
        <v>105</v>
      </c>
      <c r="CH12" s="62">
        <v>1</v>
      </c>
      <c r="CI12" s="62" t="s">
        <v>162</v>
      </c>
      <c r="CJ12" s="62" t="s">
        <v>185</v>
      </c>
      <c r="CK12" s="62" t="s">
        <v>105</v>
      </c>
      <c r="CL12" s="62" t="s">
        <v>200</v>
      </c>
      <c r="CM12" s="62" t="s">
        <v>105</v>
      </c>
      <c r="CN12" s="62" t="s">
        <v>157</v>
      </c>
      <c r="CO12" s="62" t="s">
        <v>522</v>
      </c>
      <c r="CQ12" s="62" t="s">
        <v>105</v>
      </c>
      <c r="CU12" s="62" t="s">
        <v>105</v>
      </c>
      <c r="CV12" s="62">
        <v>1</v>
      </c>
      <c r="CW12" s="62" t="s">
        <v>162</v>
      </c>
      <c r="CX12" s="62" t="s">
        <v>286</v>
      </c>
      <c r="CY12" s="62" t="s">
        <v>105</v>
      </c>
      <c r="CZ12" s="62" t="s">
        <v>200</v>
      </c>
      <c r="DA12" s="62" t="s">
        <v>105</v>
      </c>
      <c r="DB12" s="62" t="s">
        <v>157</v>
      </c>
      <c r="DC12" s="62" t="s">
        <v>554</v>
      </c>
      <c r="DE12" s="62" t="s">
        <v>825</v>
      </c>
      <c r="DI12" s="274">
        <v>1</v>
      </c>
      <c r="DL12" s="62" t="s">
        <v>105</v>
      </c>
      <c r="DM12" s="62">
        <v>1</v>
      </c>
      <c r="DN12" s="62" t="s">
        <v>162</v>
      </c>
      <c r="DO12" s="62" t="s">
        <v>286</v>
      </c>
      <c r="DP12" s="62" t="s">
        <v>105</v>
      </c>
      <c r="DQ12" s="62" t="s">
        <v>157</v>
      </c>
      <c r="DR12" s="62" t="s">
        <v>555</v>
      </c>
      <c r="DT12" s="62" t="s">
        <v>826</v>
      </c>
      <c r="DW12" s="62">
        <v>0</v>
      </c>
      <c r="DX12" s="62">
        <v>1</v>
      </c>
      <c r="DY12" s="62">
        <v>1</v>
      </c>
      <c r="EA12" s="62" t="s">
        <v>105</v>
      </c>
      <c r="EB12" s="62" t="s">
        <v>825</v>
      </c>
      <c r="EC12" s="62" t="s">
        <v>826</v>
      </c>
      <c r="ED12" s="62" t="s">
        <v>825</v>
      </c>
      <c r="EE12" s="62" t="s">
        <v>826</v>
      </c>
      <c r="EF12" s="62" t="s">
        <v>105</v>
      </c>
    </row>
    <row r="13" spans="1:136" ht="14.1" customHeight="1">
      <c r="A13" s="270"/>
      <c r="B13" s="273">
        <v>8</v>
      </c>
      <c r="C13" s="273"/>
      <c r="D13" s="365" t="s">
        <v>574</v>
      </c>
      <c r="E13" s="270"/>
      <c r="F13" s="501">
        <v>1</v>
      </c>
      <c r="G13" s="270"/>
      <c r="H13" s="502">
        <v>80</v>
      </c>
      <c r="I13" s="291"/>
      <c r="J13" s="502" t="s">
        <v>549</v>
      </c>
      <c r="K13" s="270"/>
      <c r="L13" s="503" t="s">
        <v>170</v>
      </c>
      <c r="M13" s="270"/>
      <c r="N13" s="503" t="s">
        <v>200</v>
      </c>
      <c r="O13" s="303"/>
      <c r="P13" s="503" t="s">
        <v>157</v>
      </c>
      <c r="Q13" s="270"/>
      <c r="R13" s="503" t="s">
        <v>186</v>
      </c>
      <c r="S13" s="270"/>
      <c r="T13" s="503" t="s">
        <v>184</v>
      </c>
      <c r="U13" s="270"/>
      <c r="V13" s="503" t="s">
        <v>286</v>
      </c>
      <c r="W13" s="270"/>
      <c r="X13" s="503" t="s">
        <v>286</v>
      </c>
      <c r="Y13" s="270"/>
      <c r="Z13" s="270"/>
      <c r="AA13" s="270"/>
      <c r="AB13" s="270"/>
      <c r="AC13" s="270"/>
      <c r="AD13" s="270"/>
      <c r="AE13" s="270"/>
      <c r="AF13" s="270"/>
      <c r="AG13" s="270"/>
      <c r="AH13" s="270"/>
      <c r="AI13" s="274">
        <v>1</v>
      </c>
      <c r="AJ13" s="62">
        <v>0</v>
      </c>
      <c r="AK13" s="286" t="s">
        <v>593</v>
      </c>
      <c r="AL13" s="62">
        <v>0</v>
      </c>
      <c r="AM13" s="62">
        <v>0</v>
      </c>
      <c r="AN13" s="62">
        <v>0</v>
      </c>
      <c r="AO13" s="62">
        <v>0</v>
      </c>
      <c r="AP13" s="62">
        <v>0</v>
      </c>
      <c r="AQ13" s="62">
        <v>0</v>
      </c>
      <c r="AR13" s="62">
        <v>0</v>
      </c>
      <c r="AS13" s="62">
        <v>0</v>
      </c>
      <c r="AT13" s="62">
        <v>0</v>
      </c>
      <c r="AU13" s="62">
        <v>0</v>
      </c>
      <c r="AW13" s="63" t="s">
        <v>182</v>
      </c>
      <c r="AX13" s="62">
        <v>0</v>
      </c>
      <c r="AY13" s="62" t="s">
        <v>105</v>
      </c>
      <c r="AZ13" s="289">
        <v>80</v>
      </c>
      <c r="BA13" s="290" t="s">
        <v>478</v>
      </c>
      <c r="BB13" s="62" t="s">
        <v>827</v>
      </c>
      <c r="BD13" s="62" t="s">
        <v>437</v>
      </c>
      <c r="BF13" s="62" t="s">
        <v>105</v>
      </c>
      <c r="BG13" s="274">
        <v>1</v>
      </c>
      <c r="BH13" s="62" t="s">
        <v>162</v>
      </c>
      <c r="BI13" s="289" t="s">
        <v>549</v>
      </c>
      <c r="BJ13" s="62" t="s">
        <v>105</v>
      </c>
      <c r="BK13" s="62" t="s">
        <v>170</v>
      </c>
      <c r="BM13" s="62" t="s">
        <v>835</v>
      </c>
      <c r="BQ13" s="274">
        <v>1</v>
      </c>
      <c r="BR13" s="62" t="s">
        <v>105</v>
      </c>
      <c r="BS13" s="62">
        <v>2</v>
      </c>
      <c r="BT13" s="62" t="s">
        <v>162</v>
      </c>
      <c r="BU13" s="62" t="s">
        <v>186</v>
      </c>
      <c r="BV13" s="62" t="s">
        <v>105</v>
      </c>
      <c r="BW13" s="62" t="s">
        <v>200</v>
      </c>
      <c r="BX13" s="62" t="s">
        <v>105</v>
      </c>
      <c r="BY13" s="62" t="s">
        <v>157</v>
      </c>
      <c r="BZ13" s="62" t="s">
        <v>810</v>
      </c>
      <c r="CB13" s="62" t="s">
        <v>839</v>
      </c>
      <c r="CG13" s="62" t="s">
        <v>105</v>
      </c>
      <c r="CH13" s="62">
        <v>1</v>
      </c>
      <c r="CI13" s="62" t="s">
        <v>162</v>
      </c>
      <c r="CJ13" s="62" t="s">
        <v>184</v>
      </c>
      <c r="CK13" s="62" t="s">
        <v>105</v>
      </c>
      <c r="CL13" s="62" t="s">
        <v>200</v>
      </c>
      <c r="CM13" s="62" t="s">
        <v>105</v>
      </c>
      <c r="CN13" s="62" t="s">
        <v>157</v>
      </c>
      <c r="CO13" s="62" t="s">
        <v>522</v>
      </c>
      <c r="CQ13" s="62" t="s">
        <v>105</v>
      </c>
      <c r="CU13" s="62" t="s">
        <v>105</v>
      </c>
      <c r="CV13" s="62">
        <v>1</v>
      </c>
      <c r="CW13" s="62" t="s">
        <v>162</v>
      </c>
      <c r="CX13" s="62" t="s">
        <v>286</v>
      </c>
      <c r="CY13" s="62" t="s">
        <v>105</v>
      </c>
      <c r="CZ13" s="62" t="s">
        <v>200</v>
      </c>
      <c r="DA13" s="62" t="s">
        <v>105</v>
      </c>
      <c r="DB13" s="62" t="s">
        <v>157</v>
      </c>
      <c r="DC13" s="62" t="s">
        <v>554</v>
      </c>
      <c r="DE13" s="62" t="s">
        <v>825</v>
      </c>
      <c r="DI13" s="274">
        <v>1</v>
      </c>
      <c r="DL13" s="62" t="s">
        <v>105</v>
      </c>
      <c r="DM13" s="62">
        <v>1</v>
      </c>
      <c r="DN13" s="62" t="s">
        <v>162</v>
      </c>
      <c r="DO13" s="62" t="s">
        <v>286</v>
      </c>
      <c r="DP13" s="62" t="s">
        <v>105</v>
      </c>
      <c r="DQ13" s="62" t="s">
        <v>157</v>
      </c>
      <c r="DR13" s="62" t="s">
        <v>555</v>
      </c>
      <c r="DT13" s="62" t="s">
        <v>826</v>
      </c>
      <c r="DW13" s="62">
        <v>0</v>
      </c>
      <c r="DX13" s="62">
        <v>1</v>
      </c>
      <c r="DY13" s="62">
        <v>1</v>
      </c>
      <c r="EA13" s="62" t="s">
        <v>105</v>
      </c>
      <c r="EB13" s="62" t="s">
        <v>825</v>
      </c>
      <c r="EC13" s="62" t="s">
        <v>826</v>
      </c>
      <c r="ED13" s="62" t="s">
        <v>825</v>
      </c>
      <c r="EE13" s="62" t="s">
        <v>826</v>
      </c>
      <c r="EF13" s="62" t="s">
        <v>105</v>
      </c>
    </row>
    <row r="14" spans="1:136" ht="14.1" customHeight="1">
      <c r="A14" s="270"/>
      <c r="B14" s="273">
        <v>9</v>
      </c>
      <c r="C14" s="273"/>
      <c r="D14" s="365" t="s">
        <v>575</v>
      </c>
      <c r="E14" s="270"/>
      <c r="F14" s="501">
        <v>1</v>
      </c>
      <c r="G14" s="270"/>
      <c r="H14" s="502">
        <v>90</v>
      </c>
      <c r="I14" s="291"/>
      <c r="J14" s="502" t="s">
        <v>549</v>
      </c>
      <c r="K14" s="270"/>
      <c r="L14" s="503" t="s">
        <v>170</v>
      </c>
      <c r="M14" s="270"/>
      <c r="N14" s="503" t="s">
        <v>200</v>
      </c>
      <c r="O14" s="303"/>
      <c r="P14" s="503" t="s">
        <v>157</v>
      </c>
      <c r="Q14" s="270"/>
      <c r="R14" s="503" t="s">
        <v>187</v>
      </c>
      <c r="S14" s="270"/>
      <c r="T14" s="503" t="s">
        <v>186</v>
      </c>
      <c r="U14" s="270"/>
      <c r="V14" s="503" t="s">
        <v>286</v>
      </c>
      <c r="W14" s="270"/>
      <c r="X14" s="503" t="s">
        <v>286</v>
      </c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4">
        <v>1</v>
      </c>
      <c r="AJ14" s="62">
        <v>0</v>
      </c>
      <c r="AK14" s="286" t="s">
        <v>593</v>
      </c>
      <c r="AL14" s="62">
        <v>0</v>
      </c>
      <c r="AM14" s="62">
        <v>0</v>
      </c>
      <c r="AN14" s="62">
        <v>0</v>
      </c>
      <c r="AO14" s="62">
        <v>0</v>
      </c>
      <c r="AP14" s="62">
        <v>0</v>
      </c>
      <c r="AQ14" s="62">
        <v>0</v>
      </c>
      <c r="AR14" s="62">
        <v>0</v>
      </c>
      <c r="AS14" s="62">
        <v>0</v>
      </c>
      <c r="AT14" s="62">
        <v>0</v>
      </c>
      <c r="AU14" s="62">
        <v>0</v>
      </c>
      <c r="AW14" s="63" t="s">
        <v>183</v>
      </c>
      <c r="AX14" s="62">
        <v>0</v>
      </c>
      <c r="AY14" s="62" t="s">
        <v>105</v>
      </c>
      <c r="AZ14" s="289">
        <v>90</v>
      </c>
      <c r="BA14" s="290" t="s">
        <v>478</v>
      </c>
      <c r="BB14" s="62" t="s">
        <v>840</v>
      </c>
      <c r="BD14" s="62" t="s">
        <v>438</v>
      </c>
      <c r="BF14" s="62" t="s">
        <v>105</v>
      </c>
      <c r="BG14" s="274">
        <v>1</v>
      </c>
      <c r="BH14" s="62" t="s">
        <v>162</v>
      </c>
      <c r="BI14" s="289" t="s">
        <v>549</v>
      </c>
      <c r="BJ14" s="62" t="s">
        <v>105</v>
      </c>
      <c r="BK14" s="62" t="s">
        <v>170</v>
      </c>
      <c r="BM14" s="62" t="s">
        <v>835</v>
      </c>
      <c r="BQ14" s="274">
        <v>1</v>
      </c>
      <c r="BR14" s="62" t="s">
        <v>105</v>
      </c>
      <c r="BS14" s="62">
        <v>2</v>
      </c>
      <c r="BT14" s="62" t="s">
        <v>162</v>
      </c>
      <c r="BU14" s="62" t="s">
        <v>187</v>
      </c>
      <c r="BV14" s="62" t="s">
        <v>105</v>
      </c>
      <c r="BW14" s="62" t="s">
        <v>200</v>
      </c>
      <c r="BX14" s="62" t="s">
        <v>105</v>
      </c>
      <c r="BY14" s="62" t="s">
        <v>157</v>
      </c>
      <c r="BZ14" s="62" t="s">
        <v>810</v>
      </c>
      <c r="CB14" s="62" t="s">
        <v>841</v>
      </c>
      <c r="CG14" s="62" t="s">
        <v>105</v>
      </c>
      <c r="CH14" s="62">
        <v>1</v>
      </c>
      <c r="CI14" s="62" t="s">
        <v>162</v>
      </c>
      <c r="CJ14" s="62" t="s">
        <v>186</v>
      </c>
      <c r="CK14" s="62" t="s">
        <v>105</v>
      </c>
      <c r="CL14" s="62" t="s">
        <v>200</v>
      </c>
      <c r="CM14" s="62" t="s">
        <v>105</v>
      </c>
      <c r="CN14" s="62" t="s">
        <v>157</v>
      </c>
      <c r="CO14" s="62" t="s">
        <v>522</v>
      </c>
      <c r="CQ14" s="62" t="s">
        <v>105</v>
      </c>
      <c r="CU14" s="62" t="s">
        <v>105</v>
      </c>
      <c r="CV14" s="62">
        <v>1</v>
      </c>
      <c r="CW14" s="62" t="s">
        <v>162</v>
      </c>
      <c r="CX14" s="62" t="s">
        <v>286</v>
      </c>
      <c r="CY14" s="62" t="s">
        <v>105</v>
      </c>
      <c r="CZ14" s="62" t="s">
        <v>200</v>
      </c>
      <c r="DA14" s="62" t="s">
        <v>105</v>
      </c>
      <c r="DB14" s="62" t="s">
        <v>157</v>
      </c>
      <c r="DC14" s="62" t="s">
        <v>554</v>
      </c>
      <c r="DE14" s="62" t="s">
        <v>825</v>
      </c>
      <c r="DI14" s="274">
        <v>1</v>
      </c>
      <c r="DL14" s="62" t="s">
        <v>105</v>
      </c>
      <c r="DM14" s="62">
        <v>1</v>
      </c>
      <c r="DN14" s="62" t="s">
        <v>162</v>
      </c>
      <c r="DO14" s="62" t="s">
        <v>286</v>
      </c>
      <c r="DP14" s="62" t="s">
        <v>105</v>
      </c>
      <c r="DQ14" s="62" t="s">
        <v>157</v>
      </c>
      <c r="DR14" s="62" t="s">
        <v>555</v>
      </c>
      <c r="DT14" s="62" t="s">
        <v>826</v>
      </c>
      <c r="DW14" s="62">
        <v>0</v>
      </c>
      <c r="DX14" s="62">
        <v>1</v>
      </c>
      <c r="DY14" s="62">
        <v>1</v>
      </c>
      <c r="EA14" s="62" t="s">
        <v>105</v>
      </c>
      <c r="EB14" s="62" t="s">
        <v>825</v>
      </c>
      <c r="EC14" s="62" t="s">
        <v>826</v>
      </c>
      <c r="ED14" s="62" t="s">
        <v>825</v>
      </c>
      <c r="EE14" s="62" t="s">
        <v>826</v>
      </c>
      <c r="EF14" s="62" t="s">
        <v>105</v>
      </c>
    </row>
    <row r="15" spans="1:136" ht="14.1" customHeight="1">
      <c r="A15" s="270"/>
      <c r="B15" s="273">
        <v>10</v>
      </c>
      <c r="C15" s="273"/>
      <c r="D15" s="365" t="s">
        <v>576</v>
      </c>
      <c r="E15" s="270"/>
      <c r="F15" s="501">
        <v>1</v>
      </c>
      <c r="G15" s="270"/>
      <c r="H15" s="502">
        <v>100</v>
      </c>
      <c r="I15" s="291"/>
      <c r="J15" s="502" t="s">
        <v>549</v>
      </c>
      <c r="K15" s="270"/>
      <c r="L15" s="503" t="s">
        <v>170</v>
      </c>
      <c r="M15" s="270"/>
      <c r="N15" s="503" t="s">
        <v>200</v>
      </c>
      <c r="O15" s="303"/>
      <c r="P15" s="503" t="s">
        <v>157</v>
      </c>
      <c r="Q15" s="270"/>
      <c r="R15" s="503" t="s">
        <v>188</v>
      </c>
      <c r="S15" s="270"/>
      <c r="T15" s="503" t="s">
        <v>187</v>
      </c>
      <c r="U15" s="270"/>
      <c r="V15" s="503" t="s">
        <v>286</v>
      </c>
      <c r="W15" s="270"/>
      <c r="X15" s="503" t="s">
        <v>286</v>
      </c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4">
        <v>1</v>
      </c>
      <c r="AJ15" s="62">
        <v>0</v>
      </c>
      <c r="AK15" s="286" t="s">
        <v>593</v>
      </c>
      <c r="AL15" s="62">
        <v>0</v>
      </c>
      <c r="AM15" s="62">
        <v>0</v>
      </c>
      <c r="AN15" s="62">
        <v>0</v>
      </c>
      <c r="AO15" s="62">
        <v>0</v>
      </c>
      <c r="AP15" s="62">
        <v>0</v>
      </c>
      <c r="AQ15" s="62">
        <v>0</v>
      </c>
      <c r="AR15" s="62">
        <v>0</v>
      </c>
      <c r="AS15" s="62">
        <v>0</v>
      </c>
      <c r="AT15" s="62">
        <v>0</v>
      </c>
      <c r="AU15" s="62">
        <v>0</v>
      </c>
      <c r="AW15" s="63" t="s">
        <v>185</v>
      </c>
      <c r="AX15" s="62">
        <v>0</v>
      </c>
      <c r="AY15" s="62" t="s">
        <v>105</v>
      </c>
      <c r="AZ15" s="289">
        <v>100</v>
      </c>
      <c r="BA15" s="290" t="s">
        <v>478</v>
      </c>
      <c r="BB15" s="62" t="s">
        <v>800</v>
      </c>
      <c r="BD15" s="62" t="s">
        <v>439</v>
      </c>
      <c r="BF15" s="62" t="s">
        <v>105</v>
      </c>
      <c r="BG15" s="274">
        <v>1</v>
      </c>
      <c r="BH15" s="62" t="s">
        <v>162</v>
      </c>
      <c r="BI15" s="289" t="s">
        <v>549</v>
      </c>
      <c r="BJ15" s="62" t="s">
        <v>105</v>
      </c>
      <c r="BK15" s="62" t="s">
        <v>170</v>
      </c>
      <c r="BM15" s="62" t="s">
        <v>835</v>
      </c>
      <c r="BQ15" s="274">
        <v>1</v>
      </c>
      <c r="BR15" s="62" t="s">
        <v>105</v>
      </c>
      <c r="BS15" s="62">
        <v>2</v>
      </c>
      <c r="BT15" s="62" t="s">
        <v>162</v>
      </c>
      <c r="BU15" s="62" t="s">
        <v>188</v>
      </c>
      <c r="BV15" s="62" t="s">
        <v>105</v>
      </c>
      <c r="BW15" s="62" t="s">
        <v>200</v>
      </c>
      <c r="BX15" s="62" t="s">
        <v>105</v>
      </c>
      <c r="BY15" s="62" t="s">
        <v>157</v>
      </c>
      <c r="BZ15" s="62" t="s">
        <v>810</v>
      </c>
      <c r="CB15" s="62" t="s">
        <v>842</v>
      </c>
      <c r="CG15" s="62" t="s">
        <v>105</v>
      </c>
      <c r="CH15" s="62">
        <v>1</v>
      </c>
      <c r="CI15" s="62" t="s">
        <v>162</v>
      </c>
      <c r="CJ15" s="62" t="s">
        <v>187</v>
      </c>
      <c r="CK15" s="62" t="s">
        <v>105</v>
      </c>
      <c r="CL15" s="62" t="s">
        <v>200</v>
      </c>
      <c r="CM15" s="62" t="s">
        <v>105</v>
      </c>
      <c r="CN15" s="62" t="s">
        <v>157</v>
      </c>
      <c r="CO15" s="62" t="s">
        <v>522</v>
      </c>
      <c r="CQ15" s="62" t="s">
        <v>105</v>
      </c>
      <c r="CU15" s="62" t="s">
        <v>105</v>
      </c>
      <c r="CV15" s="62">
        <v>1</v>
      </c>
      <c r="CW15" s="62" t="s">
        <v>162</v>
      </c>
      <c r="CX15" s="62" t="s">
        <v>286</v>
      </c>
      <c r="CY15" s="62" t="s">
        <v>105</v>
      </c>
      <c r="CZ15" s="62" t="s">
        <v>200</v>
      </c>
      <c r="DA15" s="62" t="s">
        <v>105</v>
      </c>
      <c r="DB15" s="62" t="s">
        <v>157</v>
      </c>
      <c r="DC15" s="62" t="s">
        <v>554</v>
      </c>
      <c r="DE15" s="62" t="s">
        <v>825</v>
      </c>
      <c r="DI15" s="274">
        <v>1</v>
      </c>
      <c r="DL15" s="62" t="s">
        <v>105</v>
      </c>
      <c r="DM15" s="62">
        <v>1</v>
      </c>
      <c r="DN15" s="62" t="s">
        <v>162</v>
      </c>
      <c r="DO15" s="62" t="s">
        <v>286</v>
      </c>
      <c r="DP15" s="62" t="s">
        <v>105</v>
      </c>
      <c r="DQ15" s="62" t="s">
        <v>157</v>
      </c>
      <c r="DR15" s="62" t="s">
        <v>555</v>
      </c>
      <c r="DT15" s="62" t="s">
        <v>826</v>
      </c>
      <c r="DW15" s="62">
        <v>0</v>
      </c>
      <c r="DX15" s="62">
        <v>1</v>
      </c>
      <c r="DY15" s="62">
        <v>1</v>
      </c>
      <c r="EA15" s="62" t="s">
        <v>105</v>
      </c>
      <c r="EB15" s="62" t="s">
        <v>825</v>
      </c>
      <c r="EC15" s="62" t="s">
        <v>826</v>
      </c>
      <c r="ED15" s="62" t="s">
        <v>825</v>
      </c>
      <c r="EE15" s="62" t="s">
        <v>826</v>
      </c>
      <c r="EF15" s="62" t="s">
        <v>105</v>
      </c>
    </row>
    <row r="16" spans="1:136" ht="14.1" customHeight="1">
      <c r="A16" s="270"/>
      <c r="B16" s="273">
        <v>11</v>
      </c>
      <c r="C16" s="273"/>
      <c r="D16" s="365" t="s">
        <v>577</v>
      </c>
      <c r="E16" s="270"/>
      <c r="F16" s="501">
        <v>1</v>
      </c>
      <c r="G16" s="270"/>
      <c r="H16" s="502">
        <v>110</v>
      </c>
      <c r="I16" s="291"/>
      <c r="J16" s="502" t="s">
        <v>549</v>
      </c>
      <c r="K16" s="270"/>
      <c r="L16" s="503" t="s">
        <v>170</v>
      </c>
      <c r="M16" s="270"/>
      <c r="N16" s="503" t="s">
        <v>200</v>
      </c>
      <c r="O16" s="303"/>
      <c r="P16" s="503" t="s">
        <v>157</v>
      </c>
      <c r="Q16" s="270"/>
      <c r="R16" s="503" t="s">
        <v>190</v>
      </c>
      <c r="S16" s="270"/>
      <c r="T16" s="503" t="s">
        <v>188</v>
      </c>
      <c r="U16" s="270"/>
      <c r="V16" s="503" t="s">
        <v>286</v>
      </c>
      <c r="W16" s="270"/>
      <c r="X16" s="503" t="s">
        <v>286</v>
      </c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4">
        <v>1</v>
      </c>
      <c r="AJ16" s="62">
        <v>0</v>
      </c>
      <c r="AK16" s="286" t="s">
        <v>593</v>
      </c>
      <c r="AL16" s="62">
        <v>0</v>
      </c>
      <c r="AM16" s="62">
        <v>0</v>
      </c>
      <c r="AN16" s="62">
        <v>0</v>
      </c>
      <c r="AO16" s="62">
        <v>0</v>
      </c>
      <c r="AP16" s="62">
        <v>0</v>
      </c>
      <c r="AQ16" s="62">
        <v>0</v>
      </c>
      <c r="AR16" s="62">
        <v>0</v>
      </c>
      <c r="AS16" s="62">
        <v>0</v>
      </c>
      <c r="AT16" s="62">
        <v>0</v>
      </c>
      <c r="AU16" s="62">
        <v>0</v>
      </c>
      <c r="AW16" s="63" t="s">
        <v>184</v>
      </c>
      <c r="AX16" s="62">
        <v>0</v>
      </c>
      <c r="AY16" s="62" t="s">
        <v>105</v>
      </c>
      <c r="AZ16" s="289">
        <v>110</v>
      </c>
      <c r="BA16" s="290" t="s">
        <v>478</v>
      </c>
      <c r="BB16" s="62" t="s">
        <v>843</v>
      </c>
      <c r="BD16" s="62" t="s">
        <v>440</v>
      </c>
      <c r="BF16" s="62" t="s">
        <v>105</v>
      </c>
      <c r="BG16" s="274">
        <v>1</v>
      </c>
      <c r="BH16" s="62" t="s">
        <v>162</v>
      </c>
      <c r="BI16" s="289" t="s">
        <v>549</v>
      </c>
      <c r="BJ16" s="62" t="s">
        <v>105</v>
      </c>
      <c r="BK16" s="62" t="s">
        <v>170</v>
      </c>
      <c r="BM16" s="62" t="s">
        <v>835</v>
      </c>
      <c r="BQ16" s="274">
        <v>1</v>
      </c>
      <c r="BR16" s="62" t="s">
        <v>105</v>
      </c>
      <c r="BS16" s="62">
        <v>2</v>
      </c>
      <c r="BT16" s="62" t="s">
        <v>162</v>
      </c>
      <c r="BU16" s="62" t="s">
        <v>190</v>
      </c>
      <c r="BV16" s="62" t="s">
        <v>105</v>
      </c>
      <c r="BW16" s="62" t="s">
        <v>200</v>
      </c>
      <c r="BX16" s="62" t="s">
        <v>105</v>
      </c>
      <c r="BY16" s="62" t="s">
        <v>157</v>
      </c>
      <c r="BZ16" s="62" t="s">
        <v>810</v>
      </c>
      <c r="CB16" s="62" t="s">
        <v>844</v>
      </c>
      <c r="CG16" s="62" t="s">
        <v>105</v>
      </c>
      <c r="CH16" s="62">
        <v>1</v>
      </c>
      <c r="CI16" s="62" t="s">
        <v>162</v>
      </c>
      <c r="CJ16" s="62" t="s">
        <v>188</v>
      </c>
      <c r="CK16" s="62" t="s">
        <v>105</v>
      </c>
      <c r="CL16" s="62" t="s">
        <v>200</v>
      </c>
      <c r="CM16" s="62" t="s">
        <v>105</v>
      </c>
      <c r="CN16" s="62" t="s">
        <v>157</v>
      </c>
      <c r="CO16" s="62" t="s">
        <v>522</v>
      </c>
      <c r="CQ16" s="62" t="s">
        <v>105</v>
      </c>
      <c r="CU16" s="62" t="s">
        <v>105</v>
      </c>
      <c r="CV16" s="62">
        <v>1</v>
      </c>
      <c r="CW16" s="62" t="s">
        <v>162</v>
      </c>
      <c r="CX16" s="62" t="s">
        <v>286</v>
      </c>
      <c r="CY16" s="62" t="s">
        <v>105</v>
      </c>
      <c r="CZ16" s="62" t="s">
        <v>200</v>
      </c>
      <c r="DA16" s="62" t="s">
        <v>105</v>
      </c>
      <c r="DB16" s="62" t="s">
        <v>157</v>
      </c>
      <c r="DC16" s="62" t="s">
        <v>554</v>
      </c>
      <c r="DE16" s="62" t="s">
        <v>825</v>
      </c>
      <c r="DI16" s="274">
        <v>1</v>
      </c>
      <c r="DL16" s="62" t="s">
        <v>105</v>
      </c>
      <c r="DM16" s="62">
        <v>1</v>
      </c>
      <c r="DN16" s="62" t="s">
        <v>162</v>
      </c>
      <c r="DO16" s="62" t="s">
        <v>286</v>
      </c>
      <c r="DP16" s="62" t="s">
        <v>105</v>
      </c>
      <c r="DQ16" s="62" t="s">
        <v>157</v>
      </c>
      <c r="DR16" s="62" t="s">
        <v>555</v>
      </c>
      <c r="DT16" s="62" t="s">
        <v>826</v>
      </c>
      <c r="DW16" s="62">
        <v>0</v>
      </c>
      <c r="DX16" s="62">
        <v>1</v>
      </c>
      <c r="DY16" s="62">
        <v>1</v>
      </c>
      <c r="EA16" s="62" t="s">
        <v>105</v>
      </c>
      <c r="EB16" s="62" t="s">
        <v>825</v>
      </c>
      <c r="EC16" s="62" t="s">
        <v>826</v>
      </c>
      <c r="ED16" s="62" t="s">
        <v>825</v>
      </c>
      <c r="EE16" s="62" t="s">
        <v>826</v>
      </c>
      <c r="EF16" s="62" t="s">
        <v>105</v>
      </c>
    </row>
    <row r="17" spans="1:136" ht="14.1" customHeight="1">
      <c r="A17" s="270"/>
      <c r="B17" s="273">
        <v>12</v>
      </c>
      <c r="C17" s="273"/>
      <c r="D17" s="365" t="s">
        <v>578</v>
      </c>
      <c r="E17" s="270"/>
      <c r="F17" s="501">
        <v>1</v>
      </c>
      <c r="G17" s="270"/>
      <c r="H17" s="507">
        <v>120</v>
      </c>
      <c r="I17" s="509"/>
      <c r="J17" s="510"/>
      <c r="K17" s="471"/>
      <c r="L17" s="511"/>
      <c r="M17" s="471"/>
      <c r="N17" s="511"/>
      <c r="O17" s="471"/>
      <c r="P17" s="511"/>
      <c r="Q17" s="472"/>
      <c r="R17" s="508" t="s">
        <v>191</v>
      </c>
      <c r="S17" s="270"/>
      <c r="T17" s="503" t="s">
        <v>190</v>
      </c>
      <c r="U17" s="270"/>
      <c r="V17" s="503" t="s">
        <v>286</v>
      </c>
      <c r="W17" s="270"/>
      <c r="X17" s="503" t="s">
        <v>286</v>
      </c>
      <c r="Y17" s="270"/>
      <c r="Z17" s="270"/>
      <c r="AA17" s="270"/>
      <c r="AB17" s="270"/>
      <c r="AC17" s="270"/>
      <c r="AD17" s="270"/>
      <c r="AE17" s="270"/>
      <c r="AF17" s="270"/>
      <c r="AG17" s="270"/>
      <c r="AH17" s="270"/>
      <c r="AI17" s="274">
        <v>1</v>
      </c>
      <c r="AJ17" s="62">
        <v>0</v>
      </c>
      <c r="AK17" s="286" t="s">
        <v>593</v>
      </c>
      <c r="AL17" s="62">
        <v>0</v>
      </c>
      <c r="AM17" s="62">
        <v>0</v>
      </c>
      <c r="AN17" s="62">
        <v>0</v>
      </c>
      <c r="AO17" s="62">
        <v>0</v>
      </c>
      <c r="AP17" s="62">
        <v>0</v>
      </c>
      <c r="AQ17" s="62">
        <v>0</v>
      </c>
      <c r="AR17" s="62">
        <v>0</v>
      </c>
      <c r="AS17" s="62">
        <v>0</v>
      </c>
      <c r="AT17" s="62">
        <v>0</v>
      </c>
      <c r="AU17" s="62">
        <v>0</v>
      </c>
      <c r="AW17" s="62" t="s">
        <v>186</v>
      </c>
      <c r="AX17" s="62">
        <v>0</v>
      </c>
      <c r="AY17" s="62" t="s">
        <v>105</v>
      </c>
      <c r="AZ17" s="289">
        <v>120</v>
      </c>
      <c r="BA17" s="290" t="s">
        <v>478</v>
      </c>
      <c r="BB17" s="62" t="s">
        <v>845</v>
      </c>
      <c r="BD17" s="62" t="s">
        <v>441</v>
      </c>
      <c r="BF17" s="62" t="s">
        <v>105</v>
      </c>
      <c r="BG17" s="274">
        <v>1</v>
      </c>
      <c r="BH17" s="62" t="s">
        <v>162</v>
      </c>
      <c r="BI17" s="289" t="s">
        <v>549</v>
      </c>
      <c r="BJ17" s="62" t="s">
        <v>105</v>
      </c>
      <c r="BK17" s="62" t="s">
        <v>170</v>
      </c>
      <c r="BM17" s="62" t="s">
        <v>835</v>
      </c>
      <c r="BQ17" s="274">
        <v>1</v>
      </c>
      <c r="BR17" s="62" t="s">
        <v>105</v>
      </c>
      <c r="BS17" s="62">
        <v>2</v>
      </c>
      <c r="BT17" s="62" t="s">
        <v>162</v>
      </c>
      <c r="BU17" s="62" t="s">
        <v>191</v>
      </c>
      <c r="BV17" s="62" t="s">
        <v>105</v>
      </c>
      <c r="BW17" s="62" t="s">
        <v>200</v>
      </c>
      <c r="BX17" s="62" t="s">
        <v>105</v>
      </c>
      <c r="BY17" s="62" t="s">
        <v>157</v>
      </c>
      <c r="BZ17" s="62" t="s">
        <v>810</v>
      </c>
      <c r="CB17" s="62" t="s">
        <v>846</v>
      </c>
      <c r="CG17" s="62" t="s">
        <v>105</v>
      </c>
      <c r="CH17" s="62">
        <v>1</v>
      </c>
      <c r="CI17" s="62" t="s">
        <v>162</v>
      </c>
      <c r="CJ17" s="62" t="s">
        <v>190</v>
      </c>
      <c r="CK17" s="62" t="s">
        <v>105</v>
      </c>
      <c r="CL17" s="62" t="s">
        <v>200</v>
      </c>
      <c r="CM17" s="62" t="s">
        <v>105</v>
      </c>
      <c r="CN17" s="62" t="s">
        <v>157</v>
      </c>
      <c r="CO17" s="62" t="s">
        <v>522</v>
      </c>
      <c r="CQ17" s="62" t="s">
        <v>105</v>
      </c>
      <c r="CU17" s="62" t="s">
        <v>105</v>
      </c>
      <c r="CV17" s="62">
        <v>1</v>
      </c>
      <c r="CW17" s="62" t="s">
        <v>162</v>
      </c>
      <c r="CX17" s="62" t="s">
        <v>286</v>
      </c>
      <c r="CY17" s="62" t="s">
        <v>105</v>
      </c>
      <c r="CZ17" s="62" t="s">
        <v>200</v>
      </c>
      <c r="DA17" s="62" t="s">
        <v>105</v>
      </c>
      <c r="DB17" s="62" t="s">
        <v>157</v>
      </c>
      <c r="DC17" s="62" t="s">
        <v>554</v>
      </c>
      <c r="DE17" s="62" t="s">
        <v>825</v>
      </c>
      <c r="DI17" s="274">
        <v>1</v>
      </c>
      <c r="DL17" s="62" t="s">
        <v>105</v>
      </c>
      <c r="DM17" s="62">
        <v>1</v>
      </c>
      <c r="DN17" s="62" t="s">
        <v>162</v>
      </c>
      <c r="DO17" s="62" t="s">
        <v>286</v>
      </c>
      <c r="DP17" s="62" t="s">
        <v>105</v>
      </c>
      <c r="DQ17" s="62" t="s">
        <v>157</v>
      </c>
      <c r="DR17" s="62" t="s">
        <v>555</v>
      </c>
      <c r="DT17" s="62" t="s">
        <v>826</v>
      </c>
      <c r="DW17" s="62">
        <v>0</v>
      </c>
      <c r="DX17" s="62">
        <v>1</v>
      </c>
      <c r="DY17" s="62">
        <v>1</v>
      </c>
      <c r="EA17" s="62" t="s">
        <v>105</v>
      </c>
      <c r="EB17" s="62" t="s">
        <v>825</v>
      </c>
      <c r="EC17" s="62" t="s">
        <v>826</v>
      </c>
      <c r="ED17" s="62" t="s">
        <v>825</v>
      </c>
      <c r="EE17" s="62" t="s">
        <v>826</v>
      </c>
      <c r="EF17" s="62" t="s">
        <v>105</v>
      </c>
    </row>
    <row r="18" spans="1:136" ht="14.1" customHeight="1">
      <c r="A18" s="270"/>
      <c r="B18" s="273">
        <v>13</v>
      </c>
      <c r="C18" s="273"/>
      <c r="D18" s="365" t="s">
        <v>579</v>
      </c>
      <c r="E18" s="270"/>
      <c r="F18" s="501">
        <v>1</v>
      </c>
      <c r="G18" s="270"/>
      <c r="H18" s="507">
        <v>130</v>
      </c>
      <c r="I18" s="512"/>
      <c r="J18" s="513"/>
      <c r="K18" s="44"/>
      <c r="L18" s="514"/>
      <c r="M18" s="482" t="s">
        <v>956</v>
      </c>
      <c r="N18" s="514"/>
      <c r="O18" s="44"/>
      <c r="P18" s="514"/>
      <c r="Q18" s="473"/>
      <c r="R18" s="508" t="s">
        <v>192</v>
      </c>
      <c r="S18" s="270"/>
      <c r="T18" s="503" t="s">
        <v>191</v>
      </c>
      <c r="U18" s="270"/>
      <c r="V18" s="503" t="s">
        <v>286</v>
      </c>
      <c r="W18" s="270"/>
      <c r="X18" s="503" t="s">
        <v>286</v>
      </c>
      <c r="Y18" s="270"/>
      <c r="Z18" s="270"/>
      <c r="AA18" s="270"/>
      <c r="AB18" s="270"/>
      <c r="AC18" s="270"/>
      <c r="AD18" s="270"/>
      <c r="AE18" s="270"/>
      <c r="AF18" s="270"/>
      <c r="AG18" s="270"/>
      <c r="AH18" s="270"/>
      <c r="AI18" s="274">
        <v>1</v>
      </c>
      <c r="AJ18" s="62">
        <v>0</v>
      </c>
      <c r="AK18" s="286" t="s">
        <v>593</v>
      </c>
      <c r="AL18" s="62">
        <v>0</v>
      </c>
      <c r="AM18" s="62">
        <v>0</v>
      </c>
      <c r="AN18" s="62">
        <v>0</v>
      </c>
      <c r="AO18" s="62">
        <v>0</v>
      </c>
      <c r="AP18" s="62">
        <v>0</v>
      </c>
      <c r="AQ18" s="62">
        <v>0</v>
      </c>
      <c r="AR18" s="62">
        <v>0</v>
      </c>
      <c r="AS18" s="62">
        <v>0</v>
      </c>
      <c r="AT18" s="62">
        <v>0</v>
      </c>
      <c r="AU18" s="62">
        <v>0</v>
      </c>
      <c r="AW18" s="62" t="s">
        <v>187</v>
      </c>
      <c r="AX18" s="62">
        <v>0</v>
      </c>
      <c r="AY18" s="62" t="s">
        <v>105</v>
      </c>
      <c r="AZ18" s="289">
        <v>130</v>
      </c>
      <c r="BA18" s="290" t="s">
        <v>478</v>
      </c>
      <c r="BB18" s="62" t="s">
        <v>847</v>
      </c>
      <c r="BF18" s="62" t="s">
        <v>105</v>
      </c>
      <c r="BG18" s="274">
        <v>1</v>
      </c>
      <c r="BH18" s="62" t="s">
        <v>162</v>
      </c>
      <c r="BI18" s="289" t="s">
        <v>549</v>
      </c>
      <c r="BJ18" s="62" t="s">
        <v>105</v>
      </c>
      <c r="BK18" s="62" t="s">
        <v>170</v>
      </c>
      <c r="BM18" s="62" t="s">
        <v>835</v>
      </c>
      <c r="BQ18" s="274">
        <v>1</v>
      </c>
      <c r="BR18" s="62" t="s">
        <v>105</v>
      </c>
      <c r="BS18" s="62">
        <v>2</v>
      </c>
      <c r="BT18" s="62" t="s">
        <v>162</v>
      </c>
      <c r="BU18" s="62" t="s">
        <v>192</v>
      </c>
      <c r="BV18" s="62" t="s">
        <v>105</v>
      </c>
      <c r="BW18" s="62" t="s">
        <v>200</v>
      </c>
      <c r="BX18" s="62" t="s">
        <v>105</v>
      </c>
      <c r="BY18" s="62" t="s">
        <v>157</v>
      </c>
      <c r="BZ18" s="62" t="s">
        <v>810</v>
      </c>
      <c r="CB18" s="62" t="s">
        <v>848</v>
      </c>
      <c r="CG18" s="62" t="s">
        <v>105</v>
      </c>
      <c r="CH18" s="62">
        <v>1</v>
      </c>
      <c r="CI18" s="62" t="s">
        <v>162</v>
      </c>
      <c r="CJ18" s="62" t="s">
        <v>191</v>
      </c>
      <c r="CK18" s="62" t="s">
        <v>105</v>
      </c>
      <c r="CL18" s="62" t="s">
        <v>200</v>
      </c>
      <c r="CM18" s="62" t="s">
        <v>105</v>
      </c>
      <c r="CN18" s="62" t="s">
        <v>157</v>
      </c>
      <c r="CO18" s="62" t="s">
        <v>522</v>
      </c>
      <c r="CQ18" s="62" t="s">
        <v>105</v>
      </c>
      <c r="CU18" s="62" t="s">
        <v>105</v>
      </c>
      <c r="CV18" s="62">
        <v>1</v>
      </c>
      <c r="CW18" s="62" t="s">
        <v>162</v>
      </c>
      <c r="CX18" s="62" t="s">
        <v>286</v>
      </c>
      <c r="CY18" s="62" t="s">
        <v>105</v>
      </c>
      <c r="CZ18" s="62" t="s">
        <v>200</v>
      </c>
      <c r="DA18" s="62" t="s">
        <v>105</v>
      </c>
      <c r="DB18" s="62" t="s">
        <v>157</v>
      </c>
      <c r="DC18" s="62" t="s">
        <v>554</v>
      </c>
      <c r="DE18" s="62" t="s">
        <v>825</v>
      </c>
      <c r="DI18" s="274">
        <v>1</v>
      </c>
      <c r="DL18" s="62" t="s">
        <v>105</v>
      </c>
      <c r="DM18" s="62">
        <v>1</v>
      </c>
      <c r="DN18" s="62" t="s">
        <v>162</v>
      </c>
      <c r="DO18" s="62" t="s">
        <v>286</v>
      </c>
      <c r="DP18" s="62" t="s">
        <v>105</v>
      </c>
      <c r="DQ18" s="62" t="s">
        <v>157</v>
      </c>
      <c r="DR18" s="62" t="s">
        <v>555</v>
      </c>
      <c r="DT18" s="62" t="s">
        <v>826</v>
      </c>
      <c r="DW18" s="62">
        <v>0</v>
      </c>
      <c r="DX18" s="62">
        <v>1</v>
      </c>
      <c r="DY18" s="62">
        <v>1</v>
      </c>
      <c r="EA18" s="62" t="s">
        <v>105</v>
      </c>
      <c r="EB18" s="62" t="s">
        <v>825</v>
      </c>
      <c r="EC18" s="62" t="s">
        <v>826</v>
      </c>
      <c r="ED18" s="62" t="s">
        <v>825</v>
      </c>
      <c r="EE18" s="62" t="s">
        <v>826</v>
      </c>
      <c r="EF18" s="62" t="s">
        <v>105</v>
      </c>
    </row>
    <row r="19" spans="1:136" ht="14.1" customHeight="1">
      <c r="A19" s="270"/>
      <c r="B19" s="273">
        <v>14</v>
      </c>
      <c r="C19" s="273"/>
      <c r="D19" s="365" t="s">
        <v>580</v>
      </c>
      <c r="E19" s="270"/>
      <c r="F19" s="501">
        <v>1</v>
      </c>
      <c r="G19" s="270"/>
      <c r="H19" s="507">
        <v>140</v>
      </c>
      <c r="I19" s="515"/>
      <c r="J19" s="516"/>
      <c r="K19" s="474"/>
      <c r="L19" s="517"/>
      <c r="M19" s="474"/>
      <c r="N19" s="517"/>
      <c r="O19" s="474"/>
      <c r="P19" s="517"/>
      <c r="Q19" s="475"/>
      <c r="R19" s="508" t="s">
        <v>193</v>
      </c>
      <c r="S19" s="270"/>
      <c r="T19" s="503" t="s">
        <v>192</v>
      </c>
      <c r="U19" s="270"/>
      <c r="V19" s="503" t="s">
        <v>286</v>
      </c>
      <c r="W19" s="270"/>
      <c r="X19" s="503" t="s">
        <v>286</v>
      </c>
      <c r="Y19" s="270"/>
      <c r="Z19" s="270"/>
      <c r="AA19" s="270"/>
      <c r="AB19" s="270"/>
      <c r="AC19" s="270"/>
      <c r="AD19" s="270"/>
      <c r="AE19" s="270"/>
      <c r="AF19" s="270"/>
      <c r="AG19" s="270"/>
      <c r="AH19" s="270"/>
      <c r="AI19" s="274">
        <v>1</v>
      </c>
      <c r="AJ19" s="62">
        <v>0</v>
      </c>
      <c r="AK19" s="286" t="s">
        <v>593</v>
      </c>
      <c r="AL19" s="62">
        <v>0</v>
      </c>
      <c r="AM19" s="62">
        <v>0</v>
      </c>
      <c r="AN19" s="62">
        <v>0</v>
      </c>
      <c r="AO19" s="62">
        <v>0</v>
      </c>
      <c r="AP19" s="62">
        <v>0</v>
      </c>
      <c r="AQ19" s="62">
        <v>0</v>
      </c>
      <c r="AR19" s="62">
        <v>0</v>
      </c>
      <c r="AS19" s="62">
        <v>0</v>
      </c>
      <c r="AT19" s="62">
        <v>0</v>
      </c>
      <c r="AU19" s="62">
        <v>0</v>
      </c>
      <c r="AW19" s="62" t="s">
        <v>188</v>
      </c>
      <c r="AX19" s="62">
        <v>0</v>
      </c>
      <c r="AY19" s="62" t="s">
        <v>105</v>
      </c>
      <c r="AZ19" s="289">
        <v>140</v>
      </c>
      <c r="BA19" s="290" t="s">
        <v>478</v>
      </c>
      <c r="BB19" s="62" t="s">
        <v>849</v>
      </c>
      <c r="BF19" s="62" t="s">
        <v>105</v>
      </c>
      <c r="BG19" s="274">
        <v>1</v>
      </c>
      <c r="BH19" s="62" t="s">
        <v>162</v>
      </c>
      <c r="BI19" s="289" t="s">
        <v>549</v>
      </c>
      <c r="BJ19" s="62" t="s">
        <v>105</v>
      </c>
      <c r="BK19" s="62" t="s">
        <v>170</v>
      </c>
      <c r="BM19" s="62" t="s">
        <v>835</v>
      </c>
      <c r="BQ19" s="274">
        <v>1</v>
      </c>
      <c r="BR19" s="62" t="s">
        <v>105</v>
      </c>
      <c r="BS19" s="62">
        <v>2</v>
      </c>
      <c r="BT19" s="62" t="s">
        <v>162</v>
      </c>
      <c r="BU19" s="62" t="s">
        <v>193</v>
      </c>
      <c r="BV19" s="62" t="s">
        <v>105</v>
      </c>
      <c r="BW19" s="62" t="s">
        <v>200</v>
      </c>
      <c r="BX19" s="62" t="s">
        <v>105</v>
      </c>
      <c r="BY19" s="62" t="s">
        <v>157</v>
      </c>
      <c r="BZ19" s="62" t="s">
        <v>810</v>
      </c>
      <c r="CB19" s="62" t="s">
        <v>850</v>
      </c>
      <c r="CG19" s="62" t="s">
        <v>105</v>
      </c>
      <c r="CH19" s="62">
        <v>1</v>
      </c>
      <c r="CI19" s="62" t="s">
        <v>162</v>
      </c>
      <c r="CJ19" s="62" t="s">
        <v>192</v>
      </c>
      <c r="CK19" s="62" t="s">
        <v>105</v>
      </c>
      <c r="CL19" s="62" t="s">
        <v>200</v>
      </c>
      <c r="CM19" s="62" t="s">
        <v>105</v>
      </c>
      <c r="CN19" s="62" t="s">
        <v>157</v>
      </c>
      <c r="CO19" s="62" t="s">
        <v>522</v>
      </c>
      <c r="CQ19" s="62" t="s">
        <v>105</v>
      </c>
      <c r="CU19" s="62" t="s">
        <v>105</v>
      </c>
      <c r="CV19" s="62">
        <v>1</v>
      </c>
      <c r="CW19" s="62" t="s">
        <v>162</v>
      </c>
      <c r="CX19" s="62" t="s">
        <v>286</v>
      </c>
      <c r="CY19" s="62" t="s">
        <v>105</v>
      </c>
      <c r="CZ19" s="62" t="s">
        <v>200</v>
      </c>
      <c r="DA19" s="62" t="s">
        <v>105</v>
      </c>
      <c r="DB19" s="62" t="s">
        <v>157</v>
      </c>
      <c r="DC19" s="62" t="s">
        <v>554</v>
      </c>
      <c r="DE19" s="62" t="s">
        <v>825</v>
      </c>
      <c r="DI19" s="274">
        <v>1</v>
      </c>
      <c r="DL19" s="62" t="s">
        <v>105</v>
      </c>
      <c r="DM19" s="62">
        <v>1</v>
      </c>
      <c r="DN19" s="62" t="s">
        <v>162</v>
      </c>
      <c r="DO19" s="62" t="s">
        <v>286</v>
      </c>
      <c r="DP19" s="62" t="s">
        <v>105</v>
      </c>
      <c r="DQ19" s="62" t="s">
        <v>157</v>
      </c>
      <c r="DR19" s="62" t="s">
        <v>555</v>
      </c>
      <c r="DT19" s="62" t="s">
        <v>826</v>
      </c>
      <c r="DW19" s="62">
        <v>0</v>
      </c>
      <c r="DX19" s="62">
        <v>1</v>
      </c>
      <c r="DY19" s="62">
        <v>1</v>
      </c>
      <c r="EA19" s="62" t="s">
        <v>105</v>
      </c>
      <c r="EB19" s="62" t="s">
        <v>825</v>
      </c>
      <c r="EC19" s="62" t="s">
        <v>826</v>
      </c>
      <c r="ED19" s="62" t="s">
        <v>825</v>
      </c>
      <c r="EE19" s="62" t="s">
        <v>826</v>
      </c>
      <c r="EF19" s="62" t="s">
        <v>105</v>
      </c>
    </row>
    <row r="20" spans="1:136" ht="14.1" customHeight="1">
      <c r="A20" s="270"/>
      <c r="B20" s="273">
        <v>15</v>
      </c>
      <c r="C20" s="273"/>
      <c r="D20" s="365" t="s">
        <v>581</v>
      </c>
      <c r="E20" s="270"/>
      <c r="F20" s="501">
        <v>1</v>
      </c>
      <c r="G20" s="270"/>
      <c r="H20" s="502">
        <v>150</v>
      </c>
      <c r="I20" s="291"/>
      <c r="J20" s="502" t="s">
        <v>549</v>
      </c>
      <c r="K20" s="270"/>
      <c r="L20" s="503" t="s">
        <v>170</v>
      </c>
      <c r="M20" s="270"/>
      <c r="N20" s="503" t="s">
        <v>200</v>
      </c>
      <c r="O20" s="303"/>
      <c r="P20" s="503" t="s">
        <v>157</v>
      </c>
      <c r="Q20" s="270"/>
      <c r="R20" s="503" t="s">
        <v>194</v>
      </c>
      <c r="S20" s="270"/>
      <c r="T20" s="503" t="s">
        <v>193</v>
      </c>
      <c r="U20" s="270"/>
      <c r="V20" s="503" t="s">
        <v>286</v>
      </c>
      <c r="W20" s="270"/>
      <c r="X20" s="503" t="s">
        <v>286</v>
      </c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4">
        <v>1</v>
      </c>
      <c r="AJ20" s="62">
        <v>0</v>
      </c>
      <c r="AK20" s="286" t="s">
        <v>42</v>
      </c>
      <c r="AL20" s="62">
        <v>0</v>
      </c>
      <c r="AM20" s="62">
        <v>0</v>
      </c>
      <c r="AN20" s="62">
        <v>0</v>
      </c>
      <c r="AO20" s="62">
        <v>0</v>
      </c>
      <c r="AP20" s="62">
        <v>0</v>
      </c>
      <c r="AQ20" s="62">
        <v>0</v>
      </c>
      <c r="AR20" s="62">
        <v>0</v>
      </c>
      <c r="AS20" s="62">
        <v>0</v>
      </c>
      <c r="AT20" s="62">
        <v>0</v>
      </c>
      <c r="AU20" s="62">
        <v>0</v>
      </c>
      <c r="AW20" s="62" t="s">
        <v>190</v>
      </c>
      <c r="AX20" s="62">
        <v>0</v>
      </c>
      <c r="AY20" s="62" t="s">
        <v>105</v>
      </c>
      <c r="AZ20" s="289">
        <v>150</v>
      </c>
      <c r="BA20" s="290" t="s">
        <v>478</v>
      </c>
      <c r="BB20" s="62" t="s">
        <v>815</v>
      </c>
      <c r="BF20" s="62" t="s">
        <v>105</v>
      </c>
      <c r="BG20" s="274">
        <v>1</v>
      </c>
      <c r="BH20" s="62" t="s">
        <v>162</v>
      </c>
      <c r="BI20" s="289" t="s">
        <v>549</v>
      </c>
      <c r="BJ20" s="62" t="s">
        <v>105</v>
      </c>
      <c r="BK20" s="62" t="s">
        <v>170</v>
      </c>
      <c r="BM20" s="62" t="s">
        <v>835</v>
      </c>
      <c r="BQ20" s="274">
        <v>1</v>
      </c>
      <c r="BR20" s="62" t="s">
        <v>105</v>
      </c>
      <c r="BS20" s="62">
        <v>2</v>
      </c>
      <c r="BT20" s="62" t="s">
        <v>162</v>
      </c>
      <c r="BU20" s="62" t="s">
        <v>194</v>
      </c>
      <c r="BV20" s="62" t="s">
        <v>105</v>
      </c>
      <c r="BW20" s="62" t="s">
        <v>200</v>
      </c>
      <c r="BX20" s="62" t="s">
        <v>105</v>
      </c>
      <c r="BY20" s="62" t="s">
        <v>157</v>
      </c>
      <c r="BZ20" s="62" t="s">
        <v>810</v>
      </c>
      <c r="CB20" s="62" t="s">
        <v>851</v>
      </c>
      <c r="CG20" s="62" t="s">
        <v>105</v>
      </c>
      <c r="CH20" s="62">
        <v>1</v>
      </c>
      <c r="CI20" s="62" t="s">
        <v>162</v>
      </c>
      <c r="CJ20" s="62" t="s">
        <v>193</v>
      </c>
      <c r="CK20" s="62" t="s">
        <v>105</v>
      </c>
      <c r="CL20" s="62" t="s">
        <v>200</v>
      </c>
      <c r="CM20" s="62" t="s">
        <v>105</v>
      </c>
      <c r="CN20" s="62" t="s">
        <v>157</v>
      </c>
      <c r="CO20" s="62" t="s">
        <v>522</v>
      </c>
      <c r="CQ20" s="62" t="s">
        <v>105</v>
      </c>
      <c r="CU20" s="62" t="s">
        <v>105</v>
      </c>
      <c r="CV20" s="62">
        <v>1</v>
      </c>
      <c r="CW20" s="62" t="s">
        <v>162</v>
      </c>
      <c r="CX20" s="62" t="s">
        <v>286</v>
      </c>
      <c r="CY20" s="62" t="s">
        <v>105</v>
      </c>
      <c r="CZ20" s="62" t="s">
        <v>200</v>
      </c>
      <c r="DA20" s="62" t="s">
        <v>105</v>
      </c>
      <c r="DB20" s="62" t="s">
        <v>157</v>
      </c>
      <c r="DC20" s="62" t="s">
        <v>554</v>
      </c>
      <c r="DE20" s="62" t="s">
        <v>825</v>
      </c>
      <c r="DI20" s="274">
        <v>1</v>
      </c>
      <c r="DL20" s="62" t="s">
        <v>105</v>
      </c>
      <c r="DM20" s="62">
        <v>1</v>
      </c>
      <c r="DN20" s="62" t="s">
        <v>162</v>
      </c>
      <c r="DO20" s="62" t="s">
        <v>286</v>
      </c>
      <c r="DP20" s="62" t="s">
        <v>105</v>
      </c>
      <c r="DQ20" s="62" t="s">
        <v>157</v>
      </c>
      <c r="DR20" s="62" t="s">
        <v>555</v>
      </c>
      <c r="DT20" s="62" t="s">
        <v>826</v>
      </c>
      <c r="DW20" s="62">
        <v>0</v>
      </c>
      <c r="DX20" s="62">
        <v>1</v>
      </c>
      <c r="DY20" s="62">
        <v>1</v>
      </c>
      <c r="EA20" s="62" t="s">
        <v>105</v>
      </c>
      <c r="EB20" s="62" t="s">
        <v>825</v>
      </c>
      <c r="EC20" s="62" t="s">
        <v>826</v>
      </c>
      <c r="ED20" s="62" t="s">
        <v>825</v>
      </c>
      <c r="EE20" s="62" t="s">
        <v>826</v>
      </c>
      <c r="EF20" s="62" t="s">
        <v>105</v>
      </c>
    </row>
    <row r="21" spans="1:136" ht="14.1" customHeight="1">
      <c r="A21" s="270"/>
      <c r="B21" s="273">
        <v>16</v>
      </c>
      <c r="C21" s="273"/>
      <c r="D21" s="365" t="s">
        <v>582</v>
      </c>
      <c r="E21" s="270"/>
      <c r="F21" s="501">
        <v>1</v>
      </c>
      <c r="G21" s="270"/>
      <c r="H21" s="502">
        <v>160</v>
      </c>
      <c r="I21" s="291"/>
      <c r="J21" s="502" t="s">
        <v>549</v>
      </c>
      <c r="K21" s="270"/>
      <c r="L21" s="503" t="s">
        <v>170</v>
      </c>
      <c r="M21" s="270"/>
      <c r="N21" s="503" t="s">
        <v>200</v>
      </c>
      <c r="O21" s="303"/>
      <c r="P21" s="503" t="s">
        <v>157</v>
      </c>
      <c r="Q21" s="270"/>
      <c r="R21" s="503" t="s">
        <v>195</v>
      </c>
      <c r="S21" s="270"/>
      <c r="T21" s="503" t="s">
        <v>194</v>
      </c>
      <c r="U21" s="270"/>
      <c r="V21" s="503" t="s">
        <v>286</v>
      </c>
      <c r="W21" s="270"/>
      <c r="X21" s="503" t="s">
        <v>286</v>
      </c>
      <c r="Y21" s="270"/>
      <c r="Z21" s="270"/>
      <c r="AA21" s="270"/>
      <c r="AB21" s="270"/>
      <c r="AC21" s="270"/>
      <c r="AD21" s="270"/>
      <c r="AE21" s="270"/>
      <c r="AF21" s="270"/>
      <c r="AG21" s="270"/>
      <c r="AH21" s="270"/>
      <c r="AI21" s="274">
        <v>1</v>
      </c>
      <c r="AJ21" s="62">
        <v>0</v>
      </c>
      <c r="AK21" s="286" t="s">
        <v>42</v>
      </c>
      <c r="AL21" s="62">
        <v>0</v>
      </c>
      <c r="AM21" s="62">
        <v>0</v>
      </c>
      <c r="AN21" s="62">
        <v>0</v>
      </c>
      <c r="AO21" s="62">
        <v>0</v>
      </c>
      <c r="AP21" s="62">
        <v>0</v>
      </c>
      <c r="AQ21" s="62">
        <v>0</v>
      </c>
      <c r="AR21" s="62">
        <v>0</v>
      </c>
      <c r="AS21" s="62">
        <v>0</v>
      </c>
      <c r="AT21" s="62">
        <v>0</v>
      </c>
      <c r="AU21" s="62">
        <v>0</v>
      </c>
      <c r="AW21" s="62" t="s">
        <v>191</v>
      </c>
      <c r="AX21" s="62">
        <v>0</v>
      </c>
      <c r="AY21" s="62" t="s">
        <v>105</v>
      </c>
      <c r="AZ21" s="289">
        <v>160</v>
      </c>
      <c r="BA21" s="290" t="s">
        <v>478</v>
      </c>
      <c r="BB21" s="62" t="s">
        <v>852</v>
      </c>
      <c r="BF21" s="62" t="s">
        <v>105</v>
      </c>
      <c r="BG21" s="274">
        <v>1</v>
      </c>
      <c r="BH21" s="62" t="s">
        <v>162</v>
      </c>
      <c r="BI21" s="289" t="s">
        <v>549</v>
      </c>
      <c r="BJ21" s="62" t="s">
        <v>105</v>
      </c>
      <c r="BK21" s="62" t="s">
        <v>170</v>
      </c>
      <c r="BM21" s="62" t="s">
        <v>835</v>
      </c>
      <c r="BQ21" s="274">
        <v>1</v>
      </c>
      <c r="BR21" s="62" t="s">
        <v>105</v>
      </c>
      <c r="BS21" s="62">
        <v>2</v>
      </c>
      <c r="BT21" s="62" t="s">
        <v>162</v>
      </c>
      <c r="BU21" s="62" t="s">
        <v>195</v>
      </c>
      <c r="BV21" s="62" t="s">
        <v>105</v>
      </c>
      <c r="BW21" s="62" t="s">
        <v>200</v>
      </c>
      <c r="BX21" s="62" t="s">
        <v>105</v>
      </c>
      <c r="BY21" s="62" t="s">
        <v>157</v>
      </c>
      <c r="BZ21" s="62" t="s">
        <v>810</v>
      </c>
      <c r="CB21" s="62" t="s">
        <v>853</v>
      </c>
      <c r="CG21" s="62" t="s">
        <v>105</v>
      </c>
      <c r="CH21" s="62">
        <v>1</v>
      </c>
      <c r="CI21" s="62" t="s">
        <v>162</v>
      </c>
      <c r="CJ21" s="62" t="s">
        <v>194</v>
      </c>
      <c r="CK21" s="62" t="s">
        <v>105</v>
      </c>
      <c r="CL21" s="62" t="s">
        <v>200</v>
      </c>
      <c r="CM21" s="62" t="s">
        <v>105</v>
      </c>
      <c r="CN21" s="62" t="s">
        <v>157</v>
      </c>
      <c r="CO21" s="62" t="s">
        <v>522</v>
      </c>
      <c r="CQ21" s="62" t="s">
        <v>105</v>
      </c>
      <c r="CU21" s="62" t="s">
        <v>105</v>
      </c>
      <c r="CV21" s="62">
        <v>1</v>
      </c>
      <c r="CW21" s="62" t="s">
        <v>162</v>
      </c>
      <c r="CX21" s="62" t="s">
        <v>286</v>
      </c>
      <c r="CY21" s="62" t="s">
        <v>105</v>
      </c>
      <c r="CZ21" s="62" t="s">
        <v>200</v>
      </c>
      <c r="DA21" s="62" t="s">
        <v>105</v>
      </c>
      <c r="DB21" s="62" t="s">
        <v>157</v>
      </c>
      <c r="DC21" s="62" t="s">
        <v>554</v>
      </c>
      <c r="DE21" s="62" t="s">
        <v>825</v>
      </c>
      <c r="DI21" s="274">
        <v>1</v>
      </c>
      <c r="DL21" s="62" t="s">
        <v>105</v>
      </c>
      <c r="DM21" s="62">
        <v>1</v>
      </c>
      <c r="DN21" s="62" t="s">
        <v>162</v>
      </c>
      <c r="DO21" s="62" t="s">
        <v>286</v>
      </c>
      <c r="DP21" s="62" t="s">
        <v>105</v>
      </c>
      <c r="DQ21" s="62" t="s">
        <v>157</v>
      </c>
      <c r="DR21" s="62" t="s">
        <v>555</v>
      </c>
      <c r="DT21" s="62" t="s">
        <v>826</v>
      </c>
      <c r="DW21" s="62">
        <v>0</v>
      </c>
      <c r="DX21" s="62">
        <v>1</v>
      </c>
      <c r="DY21" s="62">
        <v>1</v>
      </c>
      <c r="EA21" s="62" t="s">
        <v>105</v>
      </c>
      <c r="EB21" s="62" t="s">
        <v>825</v>
      </c>
      <c r="EC21" s="62" t="s">
        <v>826</v>
      </c>
      <c r="ED21" s="62" t="s">
        <v>825</v>
      </c>
      <c r="EE21" s="62" t="s">
        <v>826</v>
      </c>
      <c r="EF21" s="62" t="s">
        <v>105</v>
      </c>
    </row>
    <row r="22" spans="1:136" ht="14.1" customHeight="1">
      <c r="A22" s="270"/>
      <c r="B22" s="273">
        <v>17</v>
      </c>
      <c r="C22" s="273"/>
      <c r="D22" s="365" t="s">
        <v>583</v>
      </c>
      <c r="E22" s="270"/>
      <c r="F22" s="501">
        <v>1</v>
      </c>
      <c r="G22" s="270"/>
      <c r="H22" s="502">
        <v>170</v>
      </c>
      <c r="I22" s="291"/>
      <c r="J22" s="502" t="s">
        <v>549</v>
      </c>
      <c r="K22" s="270"/>
      <c r="L22" s="503" t="s">
        <v>170</v>
      </c>
      <c r="M22" s="270"/>
      <c r="N22" s="503" t="s">
        <v>200</v>
      </c>
      <c r="O22" s="303"/>
      <c r="P22" s="503" t="s">
        <v>157</v>
      </c>
      <c r="Q22" s="270"/>
      <c r="R22" s="503" t="s">
        <v>196</v>
      </c>
      <c r="S22" s="270"/>
      <c r="T22" s="503" t="s">
        <v>195</v>
      </c>
      <c r="U22" s="270"/>
      <c r="V22" s="503" t="s">
        <v>286</v>
      </c>
      <c r="W22" s="270"/>
      <c r="X22" s="503" t="s">
        <v>286</v>
      </c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4">
        <v>1</v>
      </c>
      <c r="AJ22" s="62">
        <v>0</v>
      </c>
      <c r="AK22" s="286" t="s">
        <v>42</v>
      </c>
      <c r="AL22" s="62">
        <v>0</v>
      </c>
      <c r="AM22" s="62">
        <v>0</v>
      </c>
      <c r="AN22" s="62">
        <v>0</v>
      </c>
      <c r="AO22" s="62">
        <v>0</v>
      </c>
      <c r="AP22" s="62">
        <v>0</v>
      </c>
      <c r="AQ22" s="62">
        <v>0</v>
      </c>
      <c r="AR22" s="62">
        <v>0</v>
      </c>
      <c r="AS22" s="62">
        <v>0</v>
      </c>
      <c r="AT22" s="62">
        <v>0</v>
      </c>
      <c r="AU22" s="62">
        <v>0</v>
      </c>
      <c r="AW22" s="62" t="s">
        <v>192</v>
      </c>
      <c r="AX22" s="62">
        <v>0</v>
      </c>
      <c r="AY22" s="62" t="s">
        <v>105</v>
      </c>
      <c r="AZ22" s="289">
        <v>170</v>
      </c>
      <c r="BA22" s="290" t="s">
        <v>478</v>
      </c>
      <c r="BB22" s="62" t="s">
        <v>854</v>
      </c>
      <c r="BF22" s="62" t="s">
        <v>105</v>
      </c>
      <c r="BG22" s="274">
        <v>1</v>
      </c>
      <c r="BH22" s="62" t="s">
        <v>162</v>
      </c>
      <c r="BI22" s="289" t="s">
        <v>549</v>
      </c>
      <c r="BJ22" s="62" t="s">
        <v>105</v>
      </c>
      <c r="BK22" s="62" t="s">
        <v>170</v>
      </c>
      <c r="BM22" s="62" t="s">
        <v>835</v>
      </c>
      <c r="BQ22" s="274">
        <v>1</v>
      </c>
      <c r="BR22" s="62" t="s">
        <v>105</v>
      </c>
      <c r="BS22" s="62">
        <v>2</v>
      </c>
      <c r="BT22" s="62" t="s">
        <v>162</v>
      </c>
      <c r="BU22" s="62" t="s">
        <v>196</v>
      </c>
      <c r="BV22" s="62" t="s">
        <v>105</v>
      </c>
      <c r="BW22" s="62" t="s">
        <v>200</v>
      </c>
      <c r="BX22" s="62" t="s">
        <v>105</v>
      </c>
      <c r="BY22" s="62" t="s">
        <v>157</v>
      </c>
      <c r="BZ22" s="62" t="s">
        <v>810</v>
      </c>
      <c r="CB22" s="62" t="s">
        <v>855</v>
      </c>
      <c r="CG22" s="62" t="s">
        <v>105</v>
      </c>
      <c r="CH22" s="62">
        <v>1</v>
      </c>
      <c r="CI22" s="62" t="s">
        <v>162</v>
      </c>
      <c r="CJ22" s="62" t="s">
        <v>195</v>
      </c>
      <c r="CK22" s="62" t="s">
        <v>105</v>
      </c>
      <c r="CL22" s="62" t="s">
        <v>200</v>
      </c>
      <c r="CM22" s="62" t="s">
        <v>105</v>
      </c>
      <c r="CN22" s="62" t="s">
        <v>157</v>
      </c>
      <c r="CO22" s="62" t="s">
        <v>522</v>
      </c>
      <c r="CQ22" s="62" t="s">
        <v>105</v>
      </c>
      <c r="CU22" s="62" t="s">
        <v>105</v>
      </c>
      <c r="CV22" s="62">
        <v>1</v>
      </c>
      <c r="CW22" s="62" t="s">
        <v>162</v>
      </c>
      <c r="CX22" s="62" t="s">
        <v>286</v>
      </c>
      <c r="CY22" s="62" t="s">
        <v>105</v>
      </c>
      <c r="CZ22" s="62" t="s">
        <v>200</v>
      </c>
      <c r="DA22" s="62" t="s">
        <v>105</v>
      </c>
      <c r="DB22" s="62" t="s">
        <v>157</v>
      </c>
      <c r="DC22" s="62" t="s">
        <v>554</v>
      </c>
      <c r="DE22" s="62" t="s">
        <v>825</v>
      </c>
      <c r="DI22" s="274">
        <v>1</v>
      </c>
      <c r="DL22" s="62" t="s">
        <v>105</v>
      </c>
      <c r="DM22" s="62">
        <v>1</v>
      </c>
      <c r="DN22" s="62" t="s">
        <v>162</v>
      </c>
      <c r="DO22" s="62" t="s">
        <v>286</v>
      </c>
      <c r="DP22" s="62" t="s">
        <v>105</v>
      </c>
      <c r="DQ22" s="62" t="s">
        <v>157</v>
      </c>
      <c r="DR22" s="62" t="s">
        <v>555</v>
      </c>
      <c r="DT22" s="62" t="s">
        <v>826</v>
      </c>
      <c r="DW22" s="62">
        <v>0</v>
      </c>
      <c r="DX22" s="62">
        <v>1</v>
      </c>
      <c r="DY22" s="62">
        <v>1</v>
      </c>
      <c r="EA22" s="62" t="s">
        <v>105</v>
      </c>
      <c r="EB22" s="62" t="s">
        <v>825</v>
      </c>
      <c r="EC22" s="62" t="s">
        <v>826</v>
      </c>
      <c r="ED22" s="62" t="s">
        <v>825</v>
      </c>
      <c r="EE22" s="62" t="s">
        <v>826</v>
      </c>
      <c r="EF22" s="62" t="s">
        <v>105</v>
      </c>
    </row>
    <row r="23" spans="1:136" ht="14.1" customHeight="1">
      <c r="A23" s="270"/>
      <c r="B23" s="273">
        <v>18</v>
      </c>
      <c r="C23" s="273"/>
      <c r="D23" s="365" t="s">
        <v>584</v>
      </c>
      <c r="E23" s="270"/>
      <c r="F23" s="501">
        <v>1</v>
      </c>
      <c r="G23" s="270"/>
      <c r="H23" s="502">
        <v>180</v>
      </c>
      <c r="I23" s="291"/>
      <c r="J23" s="502" t="s">
        <v>549</v>
      </c>
      <c r="K23" s="270"/>
      <c r="L23" s="503" t="s">
        <v>170</v>
      </c>
      <c r="M23" s="270"/>
      <c r="N23" s="503" t="s">
        <v>200</v>
      </c>
      <c r="O23" s="303"/>
      <c r="P23" s="503" t="s">
        <v>157</v>
      </c>
      <c r="Q23" s="270"/>
      <c r="R23" s="503" t="s">
        <v>385</v>
      </c>
      <c r="S23" s="270"/>
      <c r="T23" s="503" t="s">
        <v>196</v>
      </c>
      <c r="U23" s="270"/>
      <c r="V23" s="503" t="s">
        <v>286</v>
      </c>
      <c r="W23" s="270"/>
      <c r="X23" s="503" t="s">
        <v>286</v>
      </c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4">
        <v>1</v>
      </c>
      <c r="AJ23" s="62">
        <v>0</v>
      </c>
      <c r="AK23" s="286" t="s">
        <v>383</v>
      </c>
      <c r="AL23" s="62">
        <v>0</v>
      </c>
      <c r="AM23" s="62">
        <v>0</v>
      </c>
      <c r="AN23" s="62">
        <v>0</v>
      </c>
      <c r="AO23" s="62">
        <v>0</v>
      </c>
      <c r="AP23" s="62">
        <v>0</v>
      </c>
      <c r="AQ23" s="62">
        <v>0</v>
      </c>
      <c r="AR23" s="62">
        <v>0</v>
      </c>
      <c r="AS23" s="62">
        <v>0</v>
      </c>
      <c r="AT23" s="62">
        <v>0</v>
      </c>
      <c r="AU23" s="62">
        <v>0</v>
      </c>
      <c r="AW23" s="62" t="s">
        <v>193</v>
      </c>
      <c r="AX23" s="62">
        <v>0</v>
      </c>
      <c r="AY23" s="62" t="s">
        <v>105</v>
      </c>
      <c r="AZ23" s="289">
        <v>180</v>
      </c>
      <c r="BA23" s="290" t="s">
        <v>478</v>
      </c>
      <c r="BB23" s="62" t="s">
        <v>856</v>
      </c>
      <c r="BF23" s="62" t="s">
        <v>105</v>
      </c>
      <c r="BG23" s="274">
        <v>1</v>
      </c>
      <c r="BH23" s="62" t="s">
        <v>162</v>
      </c>
      <c r="BI23" s="289" t="s">
        <v>549</v>
      </c>
      <c r="BJ23" s="62" t="s">
        <v>105</v>
      </c>
      <c r="BK23" s="62" t="s">
        <v>170</v>
      </c>
      <c r="BM23" s="62" t="s">
        <v>835</v>
      </c>
      <c r="BQ23" s="274">
        <v>1</v>
      </c>
      <c r="BR23" s="62" t="s">
        <v>105</v>
      </c>
      <c r="BS23" s="62">
        <v>2</v>
      </c>
      <c r="BT23" s="62" t="s">
        <v>162</v>
      </c>
      <c r="BU23" s="62" t="s">
        <v>385</v>
      </c>
      <c r="BV23" s="62" t="s">
        <v>105</v>
      </c>
      <c r="BW23" s="62" t="s">
        <v>200</v>
      </c>
      <c r="BX23" s="62" t="s">
        <v>105</v>
      </c>
      <c r="BY23" s="62" t="s">
        <v>157</v>
      </c>
      <c r="BZ23" s="62" t="s">
        <v>810</v>
      </c>
      <c r="CB23" s="62" t="s">
        <v>857</v>
      </c>
      <c r="CG23" s="62" t="s">
        <v>105</v>
      </c>
      <c r="CH23" s="62">
        <v>1</v>
      </c>
      <c r="CI23" s="62" t="s">
        <v>162</v>
      </c>
      <c r="CJ23" s="62" t="s">
        <v>196</v>
      </c>
      <c r="CK23" s="62" t="s">
        <v>105</v>
      </c>
      <c r="CL23" s="62" t="s">
        <v>200</v>
      </c>
      <c r="CM23" s="62" t="s">
        <v>105</v>
      </c>
      <c r="CN23" s="62" t="s">
        <v>157</v>
      </c>
      <c r="CO23" s="62" t="s">
        <v>522</v>
      </c>
      <c r="CQ23" s="62" t="s">
        <v>105</v>
      </c>
      <c r="CU23" s="62" t="s">
        <v>105</v>
      </c>
      <c r="CV23" s="62">
        <v>1</v>
      </c>
      <c r="CW23" s="62" t="s">
        <v>162</v>
      </c>
      <c r="CX23" s="62" t="s">
        <v>286</v>
      </c>
      <c r="CY23" s="62" t="s">
        <v>105</v>
      </c>
      <c r="CZ23" s="62" t="s">
        <v>200</v>
      </c>
      <c r="DA23" s="62" t="s">
        <v>105</v>
      </c>
      <c r="DB23" s="62" t="s">
        <v>157</v>
      </c>
      <c r="DC23" s="62" t="s">
        <v>554</v>
      </c>
      <c r="DE23" s="62" t="s">
        <v>825</v>
      </c>
      <c r="DI23" s="274">
        <v>1</v>
      </c>
      <c r="DL23" s="62" t="s">
        <v>105</v>
      </c>
      <c r="DM23" s="62">
        <v>1</v>
      </c>
      <c r="DN23" s="62" t="s">
        <v>162</v>
      </c>
      <c r="DO23" s="62" t="s">
        <v>286</v>
      </c>
      <c r="DP23" s="62" t="s">
        <v>105</v>
      </c>
      <c r="DQ23" s="62" t="s">
        <v>157</v>
      </c>
      <c r="DR23" s="62" t="s">
        <v>555</v>
      </c>
      <c r="DT23" s="62" t="s">
        <v>826</v>
      </c>
      <c r="DW23" s="62">
        <v>0</v>
      </c>
      <c r="DX23" s="62">
        <v>1</v>
      </c>
      <c r="DY23" s="62">
        <v>1</v>
      </c>
      <c r="EA23" s="62" t="s">
        <v>105</v>
      </c>
      <c r="EB23" s="62" t="s">
        <v>825</v>
      </c>
      <c r="EC23" s="62" t="s">
        <v>826</v>
      </c>
      <c r="ED23" s="62" t="s">
        <v>825</v>
      </c>
      <c r="EE23" s="62" t="s">
        <v>826</v>
      </c>
      <c r="EF23" s="62" t="s">
        <v>105</v>
      </c>
    </row>
    <row r="24" spans="1:136" ht="14.1" customHeight="1">
      <c r="A24" s="270"/>
      <c r="B24" s="273">
        <v>19</v>
      </c>
      <c r="C24" s="270"/>
      <c r="D24" s="365" t="s">
        <v>696</v>
      </c>
      <c r="E24" s="270"/>
      <c r="F24" s="501">
        <v>1</v>
      </c>
      <c r="G24" s="270"/>
      <c r="H24" s="502">
        <v>190</v>
      </c>
      <c r="I24" s="291"/>
      <c r="J24" s="502" t="s">
        <v>549</v>
      </c>
      <c r="K24" s="270"/>
      <c r="L24" s="503" t="s">
        <v>170</v>
      </c>
      <c r="M24" s="270"/>
      <c r="N24" s="503" t="s">
        <v>200</v>
      </c>
      <c r="O24" s="303"/>
      <c r="P24" s="503" t="s">
        <v>157</v>
      </c>
      <c r="Q24" s="270"/>
      <c r="R24" s="503" t="s">
        <v>192</v>
      </c>
      <c r="S24" s="270"/>
      <c r="T24" s="503" t="s">
        <v>191</v>
      </c>
      <c r="U24" s="270"/>
      <c r="V24" s="503" t="s">
        <v>286</v>
      </c>
      <c r="W24" s="270"/>
      <c r="X24" s="503" t="s">
        <v>286</v>
      </c>
      <c r="Y24" s="270"/>
      <c r="Z24" s="270"/>
      <c r="AA24" s="270"/>
      <c r="AB24" s="270"/>
      <c r="AC24" s="270"/>
      <c r="AD24" s="270"/>
      <c r="AE24" s="270"/>
      <c r="AF24" s="270"/>
      <c r="AG24" s="270"/>
      <c r="AH24" s="270"/>
      <c r="AI24" s="360">
        <v>1</v>
      </c>
      <c r="AJ24" s="334">
        <v>0</v>
      </c>
      <c r="AK24" s="361" t="s">
        <v>383</v>
      </c>
      <c r="AL24" s="334">
        <v>0</v>
      </c>
      <c r="AM24" s="334">
        <v>0</v>
      </c>
      <c r="AN24" s="334">
        <v>0</v>
      </c>
      <c r="AO24" s="334">
        <v>0</v>
      </c>
      <c r="AP24" s="334">
        <v>0</v>
      </c>
      <c r="AQ24" s="334">
        <v>0</v>
      </c>
      <c r="AR24" s="334">
        <v>0</v>
      </c>
      <c r="AS24" s="334">
        <v>0</v>
      </c>
      <c r="AT24" s="334">
        <v>0</v>
      </c>
      <c r="AU24" s="334">
        <v>0</v>
      </c>
      <c r="AW24" s="62" t="s">
        <v>194</v>
      </c>
      <c r="AX24" s="334">
        <v>0</v>
      </c>
      <c r="AZ24" s="362">
        <v>190</v>
      </c>
      <c r="BA24" s="290" t="s">
        <v>478</v>
      </c>
      <c r="BB24" s="334" t="s">
        <v>858</v>
      </c>
      <c r="BF24" s="62" t="s">
        <v>105</v>
      </c>
      <c r="BG24" s="360">
        <v>1</v>
      </c>
      <c r="BH24" s="334" t="s">
        <v>162</v>
      </c>
      <c r="BI24" s="362" t="s">
        <v>549</v>
      </c>
      <c r="BJ24" s="62" t="s">
        <v>105</v>
      </c>
      <c r="BK24" s="334" t="s">
        <v>170</v>
      </c>
      <c r="BM24" s="334" t="s">
        <v>835</v>
      </c>
      <c r="BQ24" s="360">
        <v>1</v>
      </c>
      <c r="BR24" s="334" t="s">
        <v>105</v>
      </c>
      <c r="BS24" s="334">
        <v>2</v>
      </c>
      <c r="BT24" s="334" t="s">
        <v>162</v>
      </c>
      <c r="BU24" s="334" t="s">
        <v>192</v>
      </c>
      <c r="BV24" s="334" t="s">
        <v>105</v>
      </c>
      <c r="BW24" s="334" t="s">
        <v>200</v>
      </c>
      <c r="BX24" s="334" t="s">
        <v>105</v>
      </c>
      <c r="BY24" s="334" t="s">
        <v>157</v>
      </c>
      <c r="BZ24" s="334" t="s">
        <v>810</v>
      </c>
      <c r="CA24" s="334"/>
      <c r="CB24" s="334" t="s">
        <v>848</v>
      </c>
      <c r="CG24" s="334" t="s">
        <v>105</v>
      </c>
      <c r="CH24" s="334">
        <v>1</v>
      </c>
      <c r="CI24" s="334" t="s">
        <v>162</v>
      </c>
      <c r="CJ24" s="334" t="s">
        <v>191</v>
      </c>
      <c r="CK24" s="334" t="s">
        <v>105</v>
      </c>
      <c r="CL24" s="334" t="s">
        <v>200</v>
      </c>
      <c r="CM24" s="334" t="s">
        <v>105</v>
      </c>
      <c r="CN24" s="334" t="s">
        <v>157</v>
      </c>
      <c r="CO24" s="334" t="s">
        <v>522</v>
      </c>
      <c r="CP24" s="334"/>
      <c r="CQ24" s="334" t="s">
        <v>105</v>
      </c>
      <c r="CU24" s="334" t="s">
        <v>105</v>
      </c>
      <c r="CV24" s="334">
        <v>1</v>
      </c>
      <c r="CW24" s="334" t="s">
        <v>162</v>
      </c>
      <c r="CX24" s="334" t="s">
        <v>286</v>
      </c>
      <c r="CY24" s="334" t="s">
        <v>105</v>
      </c>
      <c r="CZ24" s="334" t="s">
        <v>200</v>
      </c>
      <c r="DA24" s="334" t="s">
        <v>105</v>
      </c>
      <c r="DB24" s="334" t="s">
        <v>157</v>
      </c>
      <c r="DC24" s="334" t="s">
        <v>554</v>
      </c>
      <c r="DD24" s="334"/>
      <c r="DE24" s="334" t="s">
        <v>825</v>
      </c>
      <c r="DI24" s="360">
        <v>1</v>
      </c>
      <c r="DL24" s="334" t="s">
        <v>105</v>
      </c>
      <c r="DM24" s="334">
        <v>1</v>
      </c>
      <c r="DN24" s="334" t="s">
        <v>162</v>
      </c>
      <c r="DO24" s="334" t="s">
        <v>286</v>
      </c>
      <c r="DP24" s="334" t="s">
        <v>105</v>
      </c>
      <c r="DQ24" s="334" t="s">
        <v>157</v>
      </c>
      <c r="DR24" s="334" t="s">
        <v>555</v>
      </c>
      <c r="DS24" s="334"/>
      <c r="DT24" s="334" t="s">
        <v>826</v>
      </c>
      <c r="DW24" s="334">
        <v>0</v>
      </c>
      <c r="DX24" s="334">
        <v>1</v>
      </c>
      <c r="DY24" s="334">
        <v>1</v>
      </c>
      <c r="DZ24" s="334"/>
      <c r="EA24" s="334" t="s">
        <v>105</v>
      </c>
      <c r="EB24" s="334" t="s">
        <v>825</v>
      </c>
      <c r="EC24" s="334" t="s">
        <v>826</v>
      </c>
      <c r="ED24" s="334" t="s">
        <v>825</v>
      </c>
      <c r="EE24" s="334" t="s">
        <v>826</v>
      </c>
      <c r="EF24" s="334" t="s">
        <v>105</v>
      </c>
    </row>
    <row r="25" spans="1:136" ht="14.1" customHeight="1">
      <c r="A25" s="270"/>
      <c r="B25" s="273">
        <v>20</v>
      </c>
      <c r="C25" s="270"/>
      <c r="D25" s="365" t="s">
        <v>697</v>
      </c>
      <c r="E25" s="270"/>
      <c r="F25" s="501">
        <v>1</v>
      </c>
      <c r="G25" s="270"/>
      <c r="H25" s="502">
        <v>200</v>
      </c>
      <c r="I25" s="291"/>
      <c r="J25" s="502" t="s">
        <v>549</v>
      </c>
      <c r="K25" s="270"/>
      <c r="L25" s="503" t="s">
        <v>170</v>
      </c>
      <c r="M25" s="270"/>
      <c r="N25" s="503" t="s">
        <v>200</v>
      </c>
      <c r="O25" s="303"/>
      <c r="P25" s="503" t="s">
        <v>157</v>
      </c>
      <c r="Q25" s="270"/>
      <c r="R25" s="503" t="s">
        <v>193</v>
      </c>
      <c r="S25" s="270"/>
      <c r="T25" s="503" t="s">
        <v>192</v>
      </c>
      <c r="U25" s="270"/>
      <c r="V25" s="503" t="s">
        <v>286</v>
      </c>
      <c r="W25" s="270"/>
      <c r="X25" s="503" t="s">
        <v>286</v>
      </c>
      <c r="Y25" s="270"/>
      <c r="Z25" s="270"/>
      <c r="AA25" s="270"/>
      <c r="AB25" s="270"/>
      <c r="AC25" s="270"/>
      <c r="AD25" s="270"/>
      <c r="AE25" s="270"/>
      <c r="AF25" s="270"/>
      <c r="AG25" s="270"/>
      <c r="AH25" s="270"/>
      <c r="AI25" s="360">
        <v>1</v>
      </c>
      <c r="AJ25" s="334">
        <v>0</v>
      </c>
      <c r="AK25" s="361" t="s">
        <v>516</v>
      </c>
      <c r="AL25" s="334">
        <v>0</v>
      </c>
      <c r="AM25" s="334">
        <v>0</v>
      </c>
      <c r="AN25" s="334">
        <v>0</v>
      </c>
      <c r="AO25" s="334">
        <v>0</v>
      </c>
      <c r="AP25" s="334">
        <v>0</v>
      </c>
      <c r="AQ25" s="334">
        <v>0</v>
      </c>
      <c r="AR25" s="334">
        <v>0</v>
      </c>
      <c r="AS25" s="334">
        <v>0</v>
      </c>
      <c r="AT25" s="334">
        <v>0</v>
      </c>
      <c r="AU25" s="334">
        <v>0</v>
      </c>
      <c r="AW25" s="288" t="s">
        <v>195</v>
      </c>
      <c r="AX25" s="334">
        <v>0</v>
      </c>
      <c r="AZ25" s="362">
        <v>200</v>
      </c>
      <c r="BA25" s="290" t="s">
        <v>478</v>
      </c>
      <c r="BB25" s="334" t="s">
        <v>859</v>
      </c>
      <c r="BF25" s="62" t="s">
        <v>105</v>
      </c>
      <c r="BG25" s="360">
        <v>1</v>
      </c>
      <c r="BH25" s="334" t="s">
        <v>162</v>
      </c>
      <c r="BI25" s="362" t="s">
        <v>549</v>
      </c>
      <c r="BJ25" s="62" t="s">
        <v>105</v>
      </c>
      <c r="BK25" s="334" t="s">
        <v>170</v>
      </c>
      <c r="BM25" s="334" t="s">
        <v>835</v>
      </c>
      <c r="BQ25" s="360">
        <v>1</v>
      </c>
      <c r="BR25" s="334" t="s">
        <v>105</v>
      </c>
      <c r="BS25" s="334">
        <v>2</v>
      </c>
      <c r="BT25" s="334" t="s">
        <v>162</v>
      </c>
      <c r="BU25" s="334" t="s">
        <v>193</v>
      </c>
      <c r="BV25" s="334" t="s">
        <v>105</v>
      </c>
      <c r="BW25" s="334" t="s">
        <v>200</v>
      </c>
      <c r="BX25" s="334" t="s">
        <v>105</v>
      </c>
      <c r="BY25" s="334" t="s">
        <v>157</v>
      </c>
      <c r="BZ25" s="334" t="s">
        <v>810</v>
      </c>
      <c r="CA25" s="334"/>
      <c r="CB25" s="334" t="s">
        <v>850</v>
      </c>
      <c r="CG25" s="334" t="s">
        <v>105</v>
      </c>
      <c r="CH25" s="334">
        <v>1</v>
      </c>
      <c r="CI25" s="334" t="s">
        <v>162</v>
      </c>
      <c r="CJ25" s="334" t="s">
        <v>192</v>
      </c>
      <c r="CK25" s="334" t="s">
        <v>105</v>
      </c>
      <c r="CL25" s="334" t="s">
        <v>200</v>
      </c>
      <c r="CM25" s="334" t="s">
        <v>105</v>
      </c>
      <c r="CN25" s="334" t="s">
        <v>157</v>
      </c>
      <c r="CO25" s="334" t="s">
        <v>522</v>
      </c>
      <c r="CP25" s="334"/>
      <c r="CQ25" s="334" t="s">
        <v>105</v>
      </c>
      <c r="CU25" s="334" t="s">
        <v>105</v>
      </c>
      <c r="CV25" s="334">
        <v>1</v>
      </c>
      <c r="CW25" s="334" t="s">
        <v>162</v>
      </c>
      <c r="CX25" s="334" t="s">
        <v>286</v>
      </c>
      <c r="CY25" s="334" t="s">
        <v>105</v>
      </c>
      <c r="CZ25" s="334" t="s">
        <v>200</v>
      </c>
      <c r="DA25" s="334" t="s">
        <v>105</v>
      </c>
      <c r="DB25" s="334" t="s">
        <v>157</v>
      </c>
      <c r="DC25" s="334" t="s">
        <v>554</v>
      </c>
      <c r="DD25" s="334"/>
      <c r="DE25" s="334" t="s">
        <v>825</v>
      </c>
      <c r="DI25" s="360">
        <v>1</v>
      </c>
      <c r="DL25" s="334" t="s">
        <v>105</v>
      </c>
      <c r="DM25" s="334">
        <v>1</v>
      </c>
      <c r="DN25" s="334" t="s">
        <v>162</v>
      </c>
      <c r="DO25" s="334" t="s">
        <v>286</v>
      </c>
      <c r="DP25" s="334" t="s">
        <v>105</v>
      </c>
      <c r="DQ25" s="334" t="s">
        <v>157</v>
      </c>
      <c r="DR25" s="334" t="s">
        <v>555</v>
      </c>
      <c r="DS25" s="334"/>
      <c r="DT25" s="334" t="s">
        <v>826</v>
      </c>
      <c r="DW25" s="334">
        <v>0</v>
      </c>
      <c r="DX25" s="334">
        <v>1</v>
      </c>
      <c r="DY25" s="334">
        <v>1</v>
      </c>
      <c r="DZ25" s="334"/>
      <c r="EA25" s="334" t="s">
        <v>105</v>
      </c>
      <c r="EB25" s="334" t="s">
        <v>825</v>
      </c>
      <c r="EC25" s="334" t="s">
        <v>826</v>
      </c>
      <c r="ED25" s="334" t="s">
        <v>825</v>
      </c>
      <c r="EE25" s="334" t="s">
        <v>826</v>
      </c>
      <c r="EF25" s="334" t="s">
        <v>105</v>
      </c>
    </row>
    <row r="26" spans="1:136" ht="14.1" customHeight="1">
      <c r="A26" s="270"/>
      <c r="B26" s="273">
        <v>21</v>
      </c>
      <c r="C26" s="270"/>
      <c r="D26" s="365" t="s">
        <v>698</v>
      </c>
      <c r="E26" s="270"/>
      <c r="F26" s="501">
        <v>1</v>
      </c>
      <c r="G26" s="270"/>
      <c r="H26" s="502">
        <v>210</v>
      </c>
      <c r="I26" s="291"/>
      <c r="J26" s="502" t="s">
        <v>549</v>
      </c>
      <c r="K26" s="270"/>
      <c r="L26" s="503" t="s">
        <v>170</v>
      </c>
      <c r="M26" s="270"/>
      <c r="N26" s="503" t="s">
        <v>200</v>
      </c>
      <c r="O26" s="303"/>
      <c r="P26" s="503" t="s">
        <v>157</v>
      </c>
      <c r="Q26" s="270"/>
      <c r="R26" s="503" t="s">
        <v>194</v>
      </c>
      <c r="S26" s="270"/>
      <c r="T26" s="503" t="s">
        <v>193</v>
      </c>
      <c r="U26" s="270"/>
      <c r="V26" s="503" t="s">
        <v>286</v>
      </c>
      <c r="W26" s="270"/>
      <c r="X26" s="503" t="s">
        <v>286</v>
      </c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360">
        <v>1</v>
      </c>
      <c r="AJ26" s="334">
        <v>0</v>
      </c>
      <c r="AK26" s="361" t="s">
        <v>516</v>
      </c>
      <c r="AL26" s="334">
        <v>0</v>
      </c>
      <c r="AM26" s="334">
        <v>0</v>
      </c>
      <c r="AN26" s="334">
        <v>0</v>
      </c>
      <c r="AO26" s="334">
        <v>0</v>
      </c>
      <c r="AP26" s="334">
        <v>0</v>
      </c>
      <c r="AQ26" s="334">
        <v>0</v>
      </c>
      <c r="AR26" s="334">
        <v>0</v>
      </c>
      <c r="AS26" s="334">
        <v>0</v>
      </c>
      <c r="AT26" s="334">
        <v>0</v>
      </c>
      <c r="AU26" s="334">
        <v>0</v>
      </c>
      <c r="AW26" s="62" t="s">
        <v>196</v>
      </c>
      <c r="AX26" s="334">
        <v>0</v>
      </c>
      <c r="AZ26" s="362">
        <v>210</v>
      </c>
      <c r="BA26" s="290" t="s">
        <v>478</v>
      </c>
      <c r="BB26" s="334" t="s">
        <v>860</v>
      </c>
      <c r="BF26" s="62" t="s">
        <v>105</v>
      </c>
      <c r="BG26" s="360">
        <v>1</v>
      </c>
      <c r="BH26" s="334" t="s">
        <v>162</v>
      </c>
      <c r="BI26" s="362" t="s">
        <v>549</v>
      </c>
      <c r="BJ26" s="62" t="s">
        <v>105</v>
      </c>
      <c r="BK26" s="334" t="s">
        <v>170</v>
      </c>
      <c r="BM26" s="334" t="s">
        <v>835</v>
      </c>
      <c r="BQ26" s="360">
        <v>1</v>
      </c>
      <c r="BR26" s="334" t="s">
        <v>105</v>
      </c>
      <c r="BS26" s="334">
        <v>2</v>
      </c>
      <c r="BT26" s="334" t="s">
        <v>162</v>
      </c>
      <c r="BU26" s="334" t="s">
        <v>194</v>
      </c>
      <c r="BV26" s="334" t="s">
        <v>105</v>
      </c>
      <c r="BW26" s="334" t="s">
        <v>200</v>
      </c>
      <c r="BX26" s="334" t="s">
        <v>105</v>
      </c>
      <c r="BY26" s="334" t="s">
        <v>157</v>
      </c>
      <c r="BZ26" s="334" t="s">
        <v>810</v>
      </c>
      <c r="CA26" s="334"/>
      <c r="CB26" s="334" t="s">
        <v>851</v>
      </c>
      <c r="CG26" s="334" t="s">
        <v>105</v>
      </c>
      <c r="CH26" s="334">
        <v>1</v>
      </c>
      <c r="CI26" s="334" t="s">
        <v>162</v>
      </c>
      <c r="CJ26" s="334" t="s">
        <v>193</v>
      </c>
      <c r="CK26" s="334" t="s">
        <v>105</v>
      </c>
      <c r="CL26" s="334" t="s">
        <v>200</v>
      </c>
      <c r="CM26" s="334" t="s">
        <v>105</v>
      </c>
      <c r="CN26" s="334" t="s">
        <v>157</v>
      </c>
      <c r="CO26" s="334" t="s">
        <v>522</v>
      </c>
      <c r="CP26" s="334"/>
      <c r="CQ26" s="334" t="s">
        <v>105</v>
      </c>
      <c r="CU26" s="334" t="s">
        <v>105</v>
      </c>
      <c r="CV26" s="334">
        <v>1</v>
      </c>
      <c r="CW26" s="334" t="s">
        <v>162</v>
      </c>
      <c r="CX26" s="334" t="s">
        <v>286</v>
      </c>
      <c r="CY26" s="334" t="s">
        <v>105</v>
      </c>
      <c r="CZ26" s="334" t="s">
        <v>200</v>
      </c>
      <c r="DA26" s="334" t="s">
        <v>105</v>
      </c>
      <c r="DB26" s="334" t="s">
        <v>157</v>
      </c>
      <c r="DC26" s="334" t="s">
        <v>554</v>
      </c>
      <c r="DD26" s="334"/>
      <c r="DE26" s="334" t="s">
        <v>825</v>
      </c>
      <c r="DI26" s="360">
        <v>1</v>
      </c>
      <c r="DL26" s="334" t="s">
        <v>105</v>
      </c>
      <c r="DM26" s="334">
        <v>1</v>
      </c>
      <c r="DN26" s="334" t="s">
        <v>162</v>
      </c>
      <c r="DO26" s="334" t="s">
        <v>286</v>
      </c>
      <c r="DP26" s="334" t="s">
        <v>105</v>
      </c>
      <c r="DQ26" s="334" t="s">
        <v>157</v>
      </c>
      <c r="DR26" s="334" t="s">
        <v>555</v>
      </c>
      <c r="DS26" s="334"/>
      <c r="DT26" s="334" t="s">
        <v>826</v>
      </c>
      <c r="DW26" s="334">
        <v>0</v>
      </c>
      <c r="DX26" s="334">
        <v>1</v>
      </c>
      <c r="DY26" s="334">
        <v>1</v>
      </c>
      <c r="DZ26" s="334"/>
      <c r="EA26" s="334" t="s">
        <v>105</v>
      </c>
      <c r="EB26" s="334" t="s">
        <v>825</v>
      </c>
      <c r="EC26" s="334" t="s">
        <v>826</v>
      </c>
      <c r="ED26" s="334" t="s">
        <v>825</v>
      </c>
      <c r="EE26" s="334" t="s">
        <v>826</v>
      </c>
      <c r="EF26" s="334" t="s">
        <v>105</v>
      </c>
    </row>
    <row r="27" spans="1:136" ht="14.1" customHeight="1">
      <c r="A27" s="270"/>
      <c r="B27" s="273">
        <v>22</v>
      </c>
      <c r="C27" s="270"/>
      <c r="D27" s="365" t="s">
        <v>699</v>
      </c>
      <c r="E27" s="270"/>
      <c r="F27" s="501">
        <v>1</v>
      </c>
      <c r="G27" s="270"/>
      <c r="H27" s="502">
        <v>220</v>
      </c>
      <c r="I27" s="291"/>
      <c r="J27" s="502" t="s">
        <v>549</v>
      </c>
      <c r="K27" s="270"/>
      <c r="L27" s="503" t="s">
        <v>170</v>
      </c>
      <c r="M27" s="270"/>
      <c r="N27" s="503" t="s">
        <v>200</v>
      </c>
      <c r="O27" s="303"/>
      <c r="P27" s="503" t="s">
        <v>157</v>
      </c>
      <c r="Q27" s="270"/>
      <c r="R27" s="503" t="s">
        <v>195</v>
      </c>
      <c r="S27" s="270"/>
      <c r="T27" s="503" t="s">
        <v>194</v>
      </c>
      <c r="U27" s="270"/>
      <c r="V27" s="503" t="s">
        <v>286</v>
      </c>
      <c r="W27" s="270"/>
      <c r="X27" s="503" t="s">
        <v>286</v>
      </c>
      <c r="Y27" s="270"/>
      <c r="Z27" s="270"/>
      <c r="AA27" s="270"/>
      <c r="AB27" s="270"/>
      <c r="AC27" s="270"/>
      <c r="AD27" s="270"/>
      <c r="AE27" s="270"/>
      <c r="AF27" s="270"/>
      <c r="AG27" s="270"/>
      <c r="AH27" s="270"/>
      <c r="AI27" s="360">
        <v>1</v>
      </c>
      <c r="AJ27" s="334">
        <v>0</v>
      </c>
      <c r="AK27" s="361" t="s">
        <v>42</v>
      </c>
      <c r="AL27" s="334">
        <v>0</v>
      </c>
      <c r="AM27" s="334">
        <v>0</v>
      </c>
      <c r="AN27" s="334">
        <v>0</v>
      </c>
      <c r="AO27" s="334">
        <v>0</v>
      </c>
      <c r="AP27" s="334">
        <v>0</v>
      </c>
      <c r="AQ27" s="334">
        <v>0</v>
      </c>
      <c r="AR27" s="334">
        <v>0</v>
      </c>
      <c r="AS27" s="334">
        <v>0</v>
      </c>
      <c r="AT27" s="334">
        <v>0</v>
      </c>
      <c r="AU27" s="334">
        <v>0</v>
      </c>
      <c r="AW27" s="62" t="s">
        <v>385</v>
      </c>
      <c r="AX27" s="334">
        <v>0</v>
      </c>
      <c r="AZ27" s="362">
        <v>220</v>
      </c>
      <c r="BA27" s="290" t="s">
        <v>478</v>
      </c>
      <c r="BB27" s="334" t="s">
        <v>861</v>
      </c>
      <c r="BF27" s="62" t="s">
        <v>105</v>
      </c>
      <c r="BG27" s="360">
        <v>1</v>
      </c>
      <c r="BH27" s="334" t="s">
        <v>162</v>
      </c>
      <c r="BI27" s="362" t="s">
        <v>549</v>
      </c>
      <c r="BJ27" s="62" t="s">
        <v>105</v>
      </c>
      <c r="BK27" s="334" t="s">
        <v>170</v>
      </c>
      <c r="BM27" s="334" t="s">
        <v>835</v>
      </c>
      <c r="BQ27" s="360">
        <v>1</v>
      </c>
      <c r="BR27" s="334" t="s">
        <v>105</v>
      </c>
      <c r="BS27" s="334">
        <v>2</v>
      </c>
      <c r="BT27" s="334" t="s">
        <v>162</v>
      </c>
      <c r="BU27" s="334" t="s">
        <v>195</v>
      </c>
      <c r="BV27" s="334" t="s">
        <v>105</v>
      </c>
      <c r="BW27" s="334" t="s">
        <v>200</v>
      </c>
      <c r="BX27" s="334" t="s">
        <v>105</v>
      </c>
      <c r="BY27" s="334" t="s">
        <v>157</v>
      </c>
      <c r="BZ27" s="334" t="s">
        <v>810</v>
      </c>
      <c r="CA27" s="334"/>
      <c r="CB27" s="334" t="s">
        <v>853</v>
      </c>
      <c r="CG27" s="334" t="s">
        <v>105</v>
      </c>
      <c r="CH27" s="334">
        <v>1</v>
      </c>
      <c r="CI27" s="334" t="s">
        <v>162</v>
      </c>
      <c r="CJ27" s="334" t="s">
        <v>194</v>
      </c>
      <c r="CK27" s="334" t="s">
        <v>105</v>
      </c>
      <c r="CL27" s="334" t="s">
        <v>200</v>
      </c>
      <c r="CM27" s="334" t="s">
        <v>105</v>
      </c>
      <c r="CN27" s="334" t="s">
        <v>157</v>
      </c>
      <c r="CO27" s="334" t="s">
        <v>522</v>
      </c>
      <c r="CP27" s="334"/>
      <c r="CQ27" s="334" t="s">
        <v>105</v>
      </c>
      <c r="CU27" s="334" t="s">
        <v>105</v>
      </c>
      <c r="CV27" s="334">
        <v>1</v>
      </c>
      <c r="CW27" s="334" t="s">
        <v>162</v>
      </c>
      <c r="CX27" s="334" t="s">
        <v>286</v>
      </c>
      <c r="CY27" s="334" t="s">
        <v>105</v>
      </c>
      <c r="CZ27" s="334" t="s">
        <v>200</v>
      </c>
      <c r="DA27" s="334" t="s">
        <v>105</v>
      </c>
      <c r="DB27" s="334" t="s">
        <v>157</v>
      </c>
      <c r="DC27" s="334" t="s">
        <v>554</v>
      </c>
      <c r="DD27" s="334"/>
      <c r="DE27" s="334" t="s">
        <v>825</v>
      </c>
      <c r="DI27" s="360">
        <v>1</v>
      </c>
      <c r="DL27" s="334" t="s">
        <v>105</v>
      </c>
      <c r="DM27" s="334">
        <v>1</v>
      </c>
      <c r="DN27" s="334" t="s">
        <v>162</v>
      </c>
      <c r="DO27" s="334" t="s">
        <v>286</v>
      </c>
      <c r="DP27" s="334" t="s">
        <v>105</v>
      </c>
      <c r="DQ27" s="334" t="s">
        <v>157</v>
      </c>
      <c r="DR27" s="334" t="s">
        <v>555</v>
      </c>
      <c r="DS27" s="334"/>
      <c r="DT27" s="334" t="s">
        <v>826</v>
      </c>
      <c r="DW27" s="334">
        <v>0</v>
      </c>
      <c r="DX27" s="334">
        <v>1</v>
      </c>
      <c r="DY27" s="334">
        <v>1</v>
      </c>
      <c r="DZ27" s="334"/>
      <c r="EA27" s="334" t="s">
        <v>105</v>
      </c>
      <c r="EB27" s="334" t="s">
        <v>825</v>
      </c>
      <c r="EC27" s="334" t="s">
        <v>826</v>
      </c>
      <c r="ED27" s="334" t="s">
        <v>825</v>
      </c>
      <c r="EE27" s="334" t="s">
        <v>826</v>
      </c>
      <c r="EF27" s="334" t="s">
        <v>105</v>
      </c>
    </row>
    <row r="28" spans="1:136" ht="14.1" customHeight="1">
      <c r="A28" s="270"/>
      <c r="B28" s="273">
        <v>23</v>
      </c>
      <c r="C28" s="270"/>
      <c r="D28" s="365" t="s">
        <v>700</v>
      </c>
      <c r="E28" s="270"/>
      <c r="F28" s="501">
        <v>1</v>
      </c>
      <c r="G28" s="270"/>
      <c r="H28" s="502">
        <v>230</v>
      </c>
      <c r="I28" s="291"/>
      <c r="J28" s="502" t="s">
        <v>549</v>
      </c>
      <c r="K28" s="270"/>
      <c r="L28" s="503" t="s">
        <v>170</v>
      </c>
      <c r="M28" s="270"/>
      <c r="N28" s="503" t="s">
        <v>200</v>
      </c>
      <c r="O28" s="303"/>
      <c r="P28" s="503" t="s">
        <v>157</v>
      </c>
      <c r="Q28" s="270"/>
      <c r="R28" s="503" t="s">
        <v>196</v>
      </c>
      <c r="S28" s="270"/>
      <c r="T28" s="503" t="s">
        <v>195</v>
      </c>
      <c r="U28" s="270"/>
      <c r="V28" s="503" t="s">
        <v>286</v>
      </c>
      <c r="W28" s="270"/>
      <c r="X28" s="503" t="s">
        <v>286</v>
      </c>
      <c r="Y28" s="270"/>
      <c r="Z28" s="270"/>
      <c r="AA28" s="270"/>
      <c r="AB28" s="270"/>
      <c r="AC28" s="270"/>
      <c r="AD28" s="270"/>
      <c r="AE28" s="270"/>
      <c r="AF28" s="270"/>
      <c r="AG28" s="270"/>
      <c r="AH28" s="270"/>
      <c r="AI28" s="360">
        <v>1</v>
      </c>
      <c r="AJ28" s="334">
        <v>0</v>
      </c>
      <c r="AK28" s="361" t="s">
        <v>42</v>
      </c>
      <c r="AL28" s="334">
        <v>0</v>
      </c>
      <c r="AM28" s="334">
        <v>0</v>
      </c>
      <c r="AN28" s="334">
        <v>0</v>
      </c>
      <c r="AO28" s="334">
        <v>0</v>
      </c>
      <c r="AP28" s="334">
        <v>0</v>
      </c>
      <c r="AQ28" s="334">
        <v>0</v>
      </c>
      <c r="AR28" s="334">
        <v>0</v>
      </c>
      <c r="AS28" s="334">
        <v>0</v>
      </c>
      <c r="AT28" s="334">
        <v>0</v>
      </c>
      <c r="AU28" s="334">
        <v>0</v>
      </c>
      <c r="AW28" s="62" t="s">
        <v>386</v>
      </c>
      <c r="AX28" s="334">
        <v>0</v>
      </c>
      <c r="AZ28" s="362">
        <v>230</v>
      </c>
      <c r="BA28" s="290" t="s">
        <v>478</v>
      </c>
      <c r="BB28" s="334" t="s">
        <v>862</v>
      </c>
      <c r="BF28" s="62" t="s">
        <v>105</v>
      </c>
      <c r="BG28" s="360">
        <v>1</v>
      </c>
      <c r="BH28" s="334" t="s">
        <v>162</v>
      </c>
      <c r="BI28" s="362" t="s">
        <v>549</v>
      </c>
      <c r="BJ28" s="62" t="s">
        <v>105</v>
      </c>
      <c r="BK28" s="334" t="s">
        <v>170</v>
      </c>
      <c r="BM28" s="334" t="s">
        <v>835</v>
      </c>
      <c r="BQ28" s="360">
        <v>1</v>
      </c>
      <c r="BR28" s="334" t="s">
        <v>105</v>
      </c>
      <c r="BS28" s="334">
        <v>2</v>
      </c>
      <c r="BT28" s="334" t="s">
        <v>162</v>
      </c>
      <c r="BU28" s="334" t="s">
        <v>196</v>
      </c>
      <c r="BV28" s="334" t="s">
        <v>105</v>
      </c>
      <c r="BW28" s="334" t="s">
        <v>200</v>
      </c>
      <c r="BX28" s="334" t="s">
        <v>105</v>
      </c>
      <c r="BY28" s="334" t="s">
        <v>157</v>
      </c>
      <c r="BZ28" s="334" t="s">
        <v>810</v>
      </c>
      <c r="CA28" s="334"/>
      <c r="CB28" s="334" t="s">
        <v>855</v>
      </c>
      <c r="CG28" s="334" t="s">
        <v>105</v>
      </c>
      <c r="CH28" s="334">
        <v>1</v>
      </c>
      <c r="CI28" s="334" t="s">
        <v>162</v>
      </c>
      <c r="CJ28" s="334" t="s">
        <v>195</v>
      </c>
      <c r="CK28" s="334" t="s">
        <v>105</v>
      </c>
      <c r="CL28" s="334" t="s">
        <v>200</v>
      </c>
      <c r="CM28" s="334" t="s">
        <v>105</v>
      </c>
      <c r="CN28" s="334" t="s">
        <v>157</v>
      </c>
      <c r="CO28" s="334" t="s">
        <v>522</v>
      </c>
      <c r="CP28" s="334"/>
      <c r="CQ28" s="334" t="s">
        <v>105</v>
      </c>
      <c r="CU28" s="334" t="s">
        <v>105</v>
      </c>
      <c r="CV28" s="334">
        <v>1</v>
      </c>
      <c r="CW28" s="334" t="s">
        <v>162</v>
      </c>
      <c r="CX28" s="334" t="s">
        <v>286</v>
      </c>
      <c r="CY28" s="334" t="s">
        <v>105</v>
      </c>
      <c r="CZ28" s="334" t="s">
        <v>200</v>
      </c>
      <c r="DA28" s="334" t="s">
        <v>105</v>
      </c>
      <c r="DB28" s="334" t="s">
        <v>157</v>
      </c>
      <c r="DC28" s="334" t="s">
        <v>554</v>
      </c>
      <c r="DD28" s="334"/>
      <c r="DE28" s="334" t="s">
        <v>825</v>
      </c>
      <c r="DI28" s="360">
        <v>1</v>
      </c>
      <c r="DL28" s="334" t="s">
        <v>105</v>
      </c>
      <c r="DM28" s="334">
        <v>1</v>
      </c>
      <c r="DN28" s="334" t="s">
        <v>162</v>
      </c>
      <c r="DO28" s="334" t="s">
        <v>286</v>
      </c>
      <c r="DP28" s="334" t="s">
        <v>105</v>
      </c>
      <c r="DQ28" s="334" t="s">
        <v>157</v>
      </c>
      <c r="DR28" s="334" t="s">
        <v>555</v>
      </c>
      <c r="DS28" s="334"/>
      <c r="DT28" s="334" t="s">
        <v>826</v>
      </c>
      <c r="DW28" s="334">
        <v>0</v>
      </c>
      <c r="DX28" s="334">
        <v>1</v>
      </c>
      <c r="DY28" s="334">
        <v>1</v>
      </c>
      <c r="DZ28" s="334"/>
      <c r="EA28" s="334" t="s">
        <v>105</v>
      </c>
      <c r="EB28" s="334" t="s">
        <v>825</v>
      </c>
      <c r="EC28" s="334" t="s">
        <v>826</v>
      </c>
      <c r="ED28" s="334" t="s">
        <v>825</v>
      </c>
      <c r="EE28" s="334" t="s">
        <v>826</v>
      </c>
      <c r="EF28" s="334" t="s">
        <v>105</v>
      </c>
    </row>
    <row r="29" spans="1:136" ht="14.1" customHeight="1">
      <c r="A29" s="270"/>
      <c r="B29" s="273">
        <v>24</v>
      </c>
      <c r="C29" s="270"/>
      <c r="D29" s="363" t="s">
        <v>701</v>
      </c>
      <c r="E29" s="270"/>
      <c r="F29" s="504">
        <v>1</v>
      </c>
      <c r="G29" s="270"/>
      <c r="H29" s="505">
        <v>240</v>
      </c>
      <c r="I29" s="291"/>
      <c r="J29" s="505" t="s">
        <v>549</v>
      </c>
      <c r="K29" s="270"/>
      <c r="L29" s="506" t="s">
        <v>170</v>
      </c>
      <c r="M29" s="270"/>
      <c r="N29" s="506" t="s">
        <v>200</v>
      </c>
      <c r="O29" s="303"/>
      <c r="P29" s="506" t="s">
        <v>157</v>
      </c>
      <c r="Q29" s="270"/>
      <c r="R29" s="506" t="s">
        <v>385</v>
      </c>
      <c r="S29" s="270"/>
      <c r="T29" s="506" t="s">
        <v>196</v>
      </c>
      <c r="U29" s="270"/>
      <c r="V29" s="506" t="s">
        <v>286</v>
      </c>
      <c r="W29" s="270"/>
      <c r="X29" s="506" t="s">
        <v>286</v>
      </c>
      <c r="Y29" s="270"/>
      <c r="Z29" s="270"/>
      <c r="AA29" s="270"/>
      <c r="AB29" s="270"/>
      <c r="AC29" s="270"/>
      <c r="AD29" s="270"/>
      <c r="AE29" s="270"/>
      <c r="AF29" s="270"/>
      <c r="AG29" s="270"/>
      <c r="AH29" s="270"/>
      <c r="AI29" s="360">
        <v>1</v>
      </c>
      <c r="AJ29" s="334">
        <v>0</v>
      </c>
      <c r="AK29" s="361" t="s">
        <v>42</v>
      </c>
      <c r="AL29" s="334">
        <v>0</v>
      </c>
      <c r="AM29" s="334">
        <v>0</v>
      </c>
      <c r="AN29" s="334">
        <v>0</v>
      </c>
      <c r="AO29" s="334">
        <v>0</v>
      </c>
      <c r="AP29" s="334">
        <v>0</v>
      </c>
      <c r="AQ29" s="334">
        <v>0</v>
      </c>
      <c r="AR29" s="334">
        <v>0</v>
      </c>
      <c r="AS29" s="334">
        <v>0</v>
      </c>
      <c r="AT29" s="334">
        <v>0</v>
      </c>
      <c r="AU29" s="334">
        <v>0</v>
      </c>
      <c r="AW29" s="62" t="s">
        <v>387</v>
      </c>
      <c r="AX29" s="334">
        <v>0</v>
      </c>
      <c r="AZ29" s="362">
        <v>240</v>
      </c>
      <c r="BA29" s="290" t="s">
        <v>478</v>
      </c>
      <c r="BB29" s="334" t="s">
        <v>863</v>
      </c>
      <c r="BF29" s="62" t="s">
        <v>105</v>
      </c>
      <c r="BG29" s="360">
        <v>1</v>
      </c>
      <c r="BH29" s="334" t="s">
        <v>162</v>
      </c>
      <c r="BI29" s="362" t="s">
        <v>549</v>
      </c>
      <c r="BJ29" s="62" t="s">
        <v>105</v>
      </c>
      <c r="BK29" s="334" t="s">
        <v>170</v>
      </c>
      <c r="BM29" s="334" t="s">
        <v>835</v>
      </c>
      <c r="BQ29" s="360">
        <v>1</v>
      </c>
      <c r="BR29" s="334" t="s">
        <v>105</v>
      </c>
      <c r="BS29" s="334">
        <v>2</v>
      </c>
      <c r="BT29" s="334" t="s">
        <v>162</v>
      </c>
      <c r="BU29" s="334" t="s">
        <v>385</v>
      </c>
      <c r="BV29" s="334" t="s">
        <v>105</v>
      </c>
      <c r="BW29" s="334" t="s">
        <v>200</v>
      </c>
      <c r="BX29" s="334" t="s">
        <v>105</v>
      </c>
      <c r="BY29" s="334" t="s">
        <v>157</v>
      </c>
      <c r="BZ29" s="334" t="s">
        <v>810</v>
      </c>
      <c r="CA29" s="334"/>
      <c r="CB29" s="334" t="s">
        <v>857</v>
      </c>
      <c r="CG29" s="334" t="s">
        <v>105</v>
      </c>
      <c r="CH29" s="334">
        <v>1</v>
      </c>
      <c r="CI29" s="334" t="s">
        <v>162</v>
      </c>
      <c r="CJ29" s="334" t="s">
        <v>196</v>
      </c>
      <c r="CK29" s="334" t="s">
        <v>105</v>
      </c>
      <c r="CL29" s="334" t="s">
        <v>200</v>
      </c>
      <c r="CM29" s="334" t="s">
        <v>105</v>
      </c>
      <c r="CN29" s="334" t="s">
        <v>157</v>
      </c>
      <c r="CO29" s="334" t="s">
        <v>522</v>
      </c>
      <c r="CP29" s="334"/>
      <c r="CQ29" s="334" t="s">
        <v>105</v>
      </c>
      <c r="CU29" s="334" t="s">
        <v>105</v>
      </c>
      <c r="CV29" s="334">
        <v>1</v>
      </c>
      <c r="CW29" s="334" t="s">
        <v>162</v>
      </c>
      <c r="CX29" s="334" t="s">
        <v>286</v>
      </c>
      <c r="CY29" s="334" t="s">
        <v>105</v>
      </c>
      <c r="CZ29" s="334" t="s">
        <v>200</v>
      </c>
      <c r="DA29" s="334" t="s">
        <v>105</v>
      </c>
      <c r="DB29" s="334" t="s">
        <v>157</v>
      </c>
      <c r="DC29" s="334" t="s">
        <v>554</v>
      </c>
      <c r="DD29" s="334"/>
      <c r="DE29" s="334" t="s">
        <v>825</v>
      </c>
      <c r="DI29" s="360">
        <v>1</v>
      </c>
      <c r="DL29" s="334" t="s">
        <v>105</v>
      </c>
      <c r="DM29" s="334">
        <v>1</v>
      </c>
      <c r="DN29" s="334" t="s">
        <v>162</v>
      </c>
      <c r="DO29" s="334" t="s">
        <v>286</v>
      </c>
      <c r="DP29" s="334" t="s">
        <v>105</v>
      </c>
      <c r="DQ29" s="334" t="s">
        <v>157</v>
      </c>
      <c r="DR29" s="334" t="s">
        <v>555</v>
      </c>
      <c r="DS29" s="334"/>
      <c r="DT29" s="334" t="s">
        <v>826</v>
      </c>
      <c r="DW29" s="334">
        <v>0</v>
      </c>
      <c r="DX29" s="334">
        <v>1</v>
      </c>
      <c r="DY29" s="334">
        <v>1</v>
      </c>
      <c r="DZ29" s="334"/>
      <c r="EA29" s="334" t="s">
        <v>105</v>
      </c>
      <c r="EB29" s="334" t="s">
        <v>825</v>
      </c>
      <c r="EC29" s="334" t="s">
        <v>826</v>
      </c>
      <c r="ED29" s="334" t="s">
        <v>825</v>
      </c>
      <c r="EE29" s="334" t="s">
        <v>826</v>
      </c>
      <c r="EF29" s="334" t="s">
        <v>105</v>
      </c>
    </row>
    <row r="30" spans="1:136" ht="14.1" customHeight="1">
      <c r="A30" s="270"/>
      <c r="B30" s="270"/>
      <c r="C30" s="270"/>
      <c r="D30" s="270"/>
      <c r="E30" s="270"/>
      <c r="F30" s="270"/>
      <c r="G30" s="270"/>
      <c r="H30" s="270"/>
      <c r="I30" s="270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303"/>
      <c r="W30" s="270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4"/>
      <c r="AK30" s="286"/>
    </row>
    <row r="31" spans="1:136" ht="14.1" hidden="1" customHeight="1">
      <c r="A31" s="270"/>
      <c r="B31" s="270"/>
      <c r="C31" s="270"/>
      <c r="D31" s="270"/>
      <c r="E31" s="270"/>
      <c r="F31" s="270"/>
      <c r="G31" s="270"/>
      <c r="H31" s="270"/>
      <c r="I31" s="270"/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  <c r="V31" s="270"/>
      <c r="W31" s="270"/>
      <c r="X31" s="270"/>
      <c r="Y31" s="270"/>
      <c r="Z31" s="270"/>
      <c r="AA31" s="270"/>
      <c r="AB31" s="270"/>
      <c r="AC31" s="270"/>
      <c r="AD31" s="270"/>
      <c r="AE31" s="270"/>
      <c r="AF31" s="270"/>
      <c r="AG31" s="270"/>
      <c r="AH31" s="270"/>
      <c r="AI31" s="274"/>
      <c r="AK31" s="286"/>
    </row>
    <row r="32" spans="1:136" ht="14.1" hidden="1" customHeight="1">
      <c r="A32" s="270"/>
      <c r="B32" s="270"/>
      <c r="C32" s="270"/>
      <c r="D32" s="270"/>
      <c r="E32" s="270"/>
      <c r="F32" s="270"/>
      <c r="G32" s="270"/>
      <c r="H32" s="270"/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4"/>
      <c r="AK32" s="286"/>
    </row>
    <row r="33" spans="1:38" ht="14.1" hidden="1" customHeight="1">
      <c r="A33" s="270"/>
      <c r="B33" s="270"/>
      <c r="C33" s="270"/>
      <c r="D33" s="270"/>
      <c r="E33" s="270"/>
      <c r="F33" s="270"/>
      <c r="G33" s="270"/>
      <c r="H33" s="270"/>
      <c r="I33" s="270"/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  <c r="V33" s="270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0"/>
      <c r="AH33" s="270"/>
      <c r="AI33" s="274"/>
      <c r="AK33" s="286"/>
    </row>
    <row r="34" spans="1:38" ht="14.1" hidden="1" customHeight="1">
      <c r="A34" s="270"/>
      <c r="B34" s="270"/>
      <c r="C34" s="270"/>
      <c r="D34" s="270"/>
      <c r="E34" s="270"/>
      <c r="F34" s="270"/>
      <c r="G34" s="270"/>
      <c r="H34" s="270"/>
      <c r="I34" s="270"/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  <c r="V34" s="270"/>
      <c r="W34" s="270"/>
      <c r="X34" s="270"/>
      <c r="Y34" s="270"/>
      <c r="Z34" s="270"/>
      <c r="AA34" s="270"/>
      <c r="AB34" s="270"/>
      <c r="AC34" s="270"/>
      <c r="AD34" s="270"/>
      <c r="AE34" s="270"/>
      <c r="AF34" s="270"/>
      <c r="AG34" s="270"/>
      <c r="AH34" s="270"/>
      <c r="AI34" s="274"/>
      <c r="AK34" s="286"/>
    </row>
    <row r="35" spans="1:38" ht="14.1" hidden="1" customHeight="1">
      <c r="A35" s="270"/>
      <c r="B35" s="270"/>
      <c r="C35" s="270"/>
      <c r="D35" s="270"/>
      <c r="E35" s="270"/>
      <c r="F35" s="270"/>
      <c r="G35" s="270"/>
      <c r="H35" s="270"/>
      <c r="I35" s="270"/>
      <c r="J35" s="270"/>
      <c r="K35" s="270"/>
      <c r="L35" s="270"/>
      <c r="M35" s="270"/>
      <c r="N35" s="270"/>
      <c r="O35" s="270"/>
      <c r="P35" s="270"/>
      <c r="Q35" s="270"/>
      <c r="R35" s="270"/>
      <c r="S35" s="270"/>
      <c r="T35" s="270"/>
      <c r="U35" s="270"/>
      <c r="V35" s="270"/>
      <c r="W35" s="270"/>
      <c r="X35" s="270"/>
      <c r="Y35" s="270"/>
      <c r="Z35" s="270"/>
      <c r="AA35" s="270"/>
      <c r="AB35" s="270"/>
      <c r="AC35" s="270"/>
      <c r="AD35" s="270"/>
      <c r="AE35" s="270"/>
      <c r="AF35" s="270"/>
      <c r="AG35" s="270"/>
      <c r="AH35" s="270"/>
      <c r="AK35" s="286" t="s">
        <v>562</v>
      </c>
      <c r="AL35" s="62">
        <v>0</v>
      </c>
    </row>
    <row r="36" spans="1:38" ht="14.1" hidden="1" customHeight="1">
      <c r="A36" s="270"/>
      <c r="B36" s="270"/>
      <c r="C36" s="270"/>
      <c r="D36" s="270"/>
      <c r="E36" s="270"/>
      <c r="F36" s="270"/>
      <c r="G36" s="270"/>
      <c r="H36" s="270"/>
      <c r="I36" s="270"/>
      <c r="J36" s="270"/>
      <c r="K36" s="270"/>
      <c r="L36" s="270"/>
      <c r="M36" s="270"/>
      <c r="N36" s="270"/>
      <c r="O36" s="270"/>
      <c r="P36" s="270"/>
      <c r="Q36" s="270"/>
      <c r="R36" s="270"/>
      <c r="S36" s="270"/>
      <c r="T36" s="270"/>
      <c r="U36" s="270"/>
      <c r="V36" s="270"/>
      <c r="W36" s="270"/>
      <c r="X36" s="270"/>
      <c r="Y36" s="270"/>
      <c r="Z36" s="270"/>
      <c r="AA36" s="270"/>
      <c r="AB36" s="270"/>
      <c r="AC36" s="270"/>
      <c r="AD36" s="270"/>
      <c r="AE36" s="270"/>
      <c r="AF36" s="270"/>
      <c r="AG36" s="270"/>
      <c r="AH36" s="270"/>
      <c r="AK36" s="286" t="s">
        <v>58</v>
      </c>
    </row>
    <row r="37" spans="1:38" ht="14.1" hidden="1" customHeight="1">
      <c r="AK37" s="286"/>
    </row>
    <row r="38" spans="1:38" ht="14.1" hidden="1" customHeight="1">
      <c r="AK38" s="286"/>
    </row>
    <row r="39" spans="1:38" ht="14.1" hidden="1" customHeight="1">
      <c r="AK39" s="286"/>
    </row>
    <row r="40" spans="1:38" ht="14.1" hidden="1" customHeight="1">
      <c r="AK40" s="286"/>
    </row>
    <row r="41" spans="1:38" ht="14.1" hidden="1" customHeight="1">
      <c r="AK41" s="286"/>
    </row>
    <row r="42" spans="1:38" ht="14.1" hidden="1" customHeight="1"/>
    <row r="43" spans="1:38" ht="14.1" hidden="1" customHeight="1"/>
    <row r="44" spans="1:38" ht="14.1" hidden="1" customHeight="1"/>
    <row r="45" spans="1:38" ht="14.1" hidden="1" customHeight="1"/>
    <row r="46" spans="1:38" ht="14.1" hidden="1" customHeight="1"/>
    <row r="47" spans="1:38" ht="14.1" hidden="1" customHeight="1"/>
    <row r="48" spans="1:38" ht="14.1" hidden="1" customHeight="1"/>
    <row r="49" ht="14.1" hidden="1" customHeight="1"/>
    <row r="50" ht="14.1" hidden="1" customHeight="1"/>
    <row r="51" ht="14.1" hidden="1" customHeight="1"/>
    <row r="52" ht="14.1" hidden="1" customHeight="1"/>
    <row r="53" ht="14.1" hidden="1" customHeight="1"/>
    <row r="54" ht="14.1" hidden="1" customHeight="1"/>
    <row r="55" ht="14.1" hidden="1" customHeight="1"/>
    <row r="56" ht="14.1" hidden="1" customHeight="1"/>
    <row r="57" ht="14.1" hidden="1" customHeight="1"/>
    <row r="58" ht="14.1" hidden="1" customHeight="1"/>
    <row r="59" ht="14.1" hidden="1" customHeight="1"/>
    <row r="60" ht="14.1" hidden="1" customHeight="1"/>
    <row r="61" ht="14.1" hidden="1" customHeight="1"/>
    <row r="62" ht="14.1" hidden="1" customHeight="1"/>
    <row r="63" ht="14.1" hidden="1" customHeight="1"/>
    <row r="64" ht="14.1" hidden="1" customHeight="1"/>
    <row r="65" ht="14.1" hidden="1" customHeight="1"/>
    <row r="66" ht="14.1" hidden="1" customHeight="1"/>
    <row r="67" ht="14.1" hidden="1" customHeight="1"/>
    <row r="68" ht="14.1" hidden="1" customHeight="1"/>
    <row r="69" ht="14.1" hidden="1" customHeight="1"/>
    <row r="70" ht="14.1" hidden="1" customHeight="1"/>
    <row r="71" ht="14.1" hidden="1" customHeight="1"/>
    <row r="72" ht="14.1" hidden="1" customHeight="1"/>
    <row r="73" ht="14.1" hidden="1" customHeight="1"/>
    <row r="74" ht="14.1" hidden="1" customHeight="1"/>
    <row r="75" ht="14.1" hidden="1" customHeight="1"/>
    <row r="76" ht="14.1" hidden="1" customHeight="1"/>
    <row r="77" ht="14.1" hidden="1" customHeight="1"/>
    <row r="78" ht="14.1" hidden="1" customHeight="1"/>
    <row r="79" ht="14.1" hidden="1" customHeight="1"/>
    <row r="80" ht="14.1" hidden="1" customHeight="1"/>
    <row r="81" ht="14.1" hidden="1" customHeight="1"/>
    <row r="82" ht="14.1" hidden="1" customHeight="1"/>
    <row r="83" ht="14.1" hidden="1" customHeight="1"/>
    <row r="84" ht="14.1" hidden="1" customHeight="1"/>
    <row r="85" ht="14.1" hidden="1" customHeight="1"/>
    <row r="86" ht="14.1" hidden="1" customHeight="1"/>
    <row r="87" ht="14.1" hidden="1" customHeight="1"/>
    <row r="88" ht="14.1" hidden="1" customHeight="1"/>
    <row r="89" ht="14.1" hidden="1" customHeight="1"/>
    <row r="90" ht="14.1" hidden="1" customHeight="1"/>
    <row r="91" ht="14.1" hidden="1" customHeight="1"/>
    <row r="92" ht="14.1" hidden="1" customHeight="1"/>
    <row r="93" ht="14.1" hidden="1" customHeight="1"/>
    <row r="94" ht="14.1" hidden="1" customHeight="1"/>
    <row r="95" ht="14.1" hidden="1" customHeight="1"/>
    <row r="96" ht="14.1" hidden="1" customHeight="1"/>
    <row r="97" ht="14.1" hidden="1" customHeight="1"/>
    <row r="98" ht="14.1" hidden="1" customHeight="1"/>
    <row r="99" ht="14.1" hidden="1" customHeight="1"/>
    <row r="100" ht="14.1" hidden="1" customHeight="1"/>
    <row r="101" ht="14.1" hidden="1" customHeight="1"/>
    <row r="102" ht="14.1" hidden="1" customHeight="1"/>
    <row r="103" ht="14.1" hidden="1" customHeight="1"/>
    <row r="104" ht="14.1" hidden="1" customHeight="1"/>
    <row r="105" ht="14.1" hidden="1" customHeight="1"/>
    <row r="106" ht="14.1" hidden="1" customHeight="1"/>
    <row r="107" ht="14.1" hidden="1" customHeight="1"/>
    <row r="108" ht="14.1" hidden="1" customHeight="1"/>
    <row r="109" ht="14.1" hidden="1" customHeight="1"/>
    <row r="110" ht="14.1" hidden="1" customHeight="1"/>
    <row r="111" ht="14.1" hidden="1" customHeight="1"/>
    <row r="112" ht="14.1" hidden="1" customHeight="1"/>
    <row r="113" ht="14.1" hidden="1" customHeight="1"/>
    <row r="114" ht="14.1" hidden="1" customHeight="1"/>
    <row r="115" ht="14.1" hidden="1" customHeight="1"/>
    <row r="116" ht="14.1" hidden="1" customHeight="1"/>
    <row r="117" ht="14.1" hidden="1" customHeight="1"/>
    <row r="118" ht="14.1" hidden="1" customHeight="1"/>
    <row r="119" ht="14.1" hidden="1" customHeight="1"/>
    <row r="120" ht="14.1" hidden="1" customHeight="1"/>
    <row r="121" ht="14.1" hidden="1" customHeight="1"/>
    <row r="122" ht="14.1" hidden="1" customHeight="1"/>
    <row r="123" ht="14.1" hidden="1" customHeight="1"/>
    <row r="124" ht="14.1" hidden="1" customHeight="1"/>
    <row r="125" ht="14.1" hidden="1" customHeight="1"/>
    <row r="126" ht="14.1" hidden="1" customHeight="1"/>
    <row r="127" ht="14.1" hidden="1" customHeight="1"/>
    <row r="128" ht="14.1" hidden="1" customHeight="1"/>
    <row r="129" ht="14.1" hidden="1" customHeight="1"/>
    <row r="130" ht="14.1" hidden="1" customHeight="1"/>
    <row r="131" ht="14.1" hidden="1" customHeight="1"/>
    <row r="132" ht="14.1" hidden="1" customHeight="1"/>
    <row r="133" ht="14.1" hidden="1" customHeight="1"/>
    <row r="134" ht="14.1" hidden="1" customHeight="1"/>
    <row r="135" ht="14.1" hidden="1" customHeight="1"/>
    <row r="136" ht="14.1" hidden="1" customHeight="1"/>
    <row r="137" ht="14.1" hidden="1" customHeight="1"/>
    <row r="138" ht="14.1" hidden="1" customHeight="1"/>
    <row r="139" ht="14.1" hidden="1" customHeight="1"/>
    <row r="140" ht="14.1" hidden="1" customHeight="1"/>
    <row r="141" ht="14.1" hidden="1" customHeight="1"/>
    <row r="142" ht="14.1" hidden="1" customHeight="1"/>
    <row r="143" ht="14.1" hidden="1" customHeight="1"/>
    <row r="144" ht="14.1" hidden="1" customHeight="1"/>
    <row r="145" ht="14.1" hidden="1" customHeight="1"/>
    <row r="146" ht="14.1" hidden="1" customHeight="1"/>
    <row r="147" ht="14.1" hidden="1" customHeight="1"/>
    <row r="148" ht="14.1" hidden="1" customHeight="1"/>
    <row r="149" ht="14.1" hidden="1" customHeight="1"/>
    <row r="150" ht="14.1" hidden="1" customHeight="1"/>
    <row r="151" ht="14.1" hidden="1" customHeight="1"/>
    <row r="152" ht="14.1" hidden="1" customHeight="1"/>
    <row r="153" ht="14.1" hidden="1" customHeight="1"/>
    <row r="154" ht="14.1" hidden="1" customHeight="1"/>
    <row r="155" ht="14.1" hidden="1" customHeight="1"/>
    <row r="156" ht="14.1" hidden="1" customHeight="1"/>
    <row r="157" ht="14.1" hidden="1" customHeight="1"/>
    <row r="158" ht="14.1" hidden="1" customHeight="1"/>
    <row r="159" ht="14.1" hidden="1" customHeight="1"/>
    <row r="160" ht="14.1" hidden="1" customHeight="1"/>
    <row r="161" ht="14.1" hidden="1" customHeight="1"/>
    <row r="162" ht="14.1" hidden="1" customHeight="1"/>
    <row r="163" ht="14.1" hidden="1" customHeight="1"/>
    <row r="164" ht="14.1" hidden="1" customHeight="1"/>
    <row r="165" ht="14.1" hidden="1" customHeight="1"/>
    <row r="166" ht="14.1" hidden="1" customHeight="1"/>
    <row r="167" ht="14.1" hidden="1" customHeight="1"/>
    <row r="168" ht="14.1" hidden="1" customHeight="1"/>
    <row r="169" ht="14.1" hidden="1" customHeight="1"/>
    <row r="170" ht="14.1" hidden="1" customHeight="1"/>
    <row r="171" ht="14.1" hidden="1" customHeight="1"/>
    <row r="172" ht="14.1" hidden="1" customHeight="1"/>
    <row r="173" ht="14.1" hidden="1" customHeight="1"/>
    <row r="174" ht="14.1" hidden="1" customHeight="1"/>
    <row r="175" ht="14.1" hidden="1" customHeight="1"/>
    <row r="176" ht="14.1" hidden="1" customHeight="1"/>
    <row r="177" ht="14.1" hidden="1" customHeight="1"/>
    <row r="178" ht="14.1" hidden="1" customHeight="1"/>
    <row r="179" ht="14.1" hidden="1" customHeight="1"/>
    <row r="180" ht="14.1" hidden="1" customHeight="1"/>
    <row r="181" ht="14.1" hidden="1" customHeight="1"/>
    <row r="182" ht="14.1" hidden="1" customHeight="1"/>
    <row r="183" ht="14.1" hidden="1" customHeight="1"/>
    <row r="184" ht="14.1" hidden="1" customHeight="1"/>
    <row r="185" ht="14.1" hidden="1" customHeight="1"/>
    <row r="186" ht="14.1" hidden="1" customHeight="1"/>
    <row r="187" ht="14.1" hidden="1" customHeight="1"/>
    <row r="188" ht="14.1" hidden="1" customHeight="1"/>
    <row r="189" ht="14.1" hidden="1" customHeight="1"/>
    <row r="190" ht="14.1" hidden="1" customHeight="1"/>
    <row r="191" ht="14.1" hidden="1" customHeight="1"/>
    <row r="192" ht="14.1" hidden="1" customHeight="1"/>
    <row r="193" ht="14.1" hidden="1" customHeight="1"/>
    <row r="194" ht="14.1" hidden="1" customHeight="1"/>
    <row r="195" ht="14.1" hidden="1" customHeight="1"/>
    <row r="196" ht="14.1" hidden="1" customHeight="1"/>
    <row r="197" ht="14.1" hidden="1" customHeight="1"/>
    <row r="198" ht="14.1" hidden="1" customHeight="1"/>
    <row r="199" ht="14.1" hidden="1" customHeight="1"/>
    <row r="200" ht="14.1" hidden="1" customHeight="1"/>
    <row r="201" ht="14.1" hidden="1" customHeight="1"/>
    <row r="202" ht="14.1" hidden="1" customHeight="1"/>
    <row r="203" ht="14.1" hidden="1" customHeight="1"/>
    <row r="204" ht="14.1" hidden="1" customHeight="1"/>
    <row r="205" ht="14.1" hidden="1" customHeight="1"/>
    <row r="206" ht="14.1" hidden="1" customHeight="1"/>
    <row r="207" ht="14.1" hidden="1" customHeight="1"/>
    <row r="208" ht="14.1" hidden="1" customHeight="1"/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</sheetData>
  <sheetProtection password="DDCA" sheet="1" objects="1" scenarios="1"/>
  <phoneticPr fontId="0" type="noConversion"/>
  <conditionalFormatting sqref="G6:G23 W6:W29 M20:M29 O20:O29 Q20:Q29 U6:U29 S6:S29 Q6:Q16 O6:O16 M6:M16 K6:K16 K20:K29">
    <cfRule type="expression" dxfId="2203" priority="1" stopIfTrue="1">
      <formula>IF($AK6&lt;&gt;"MANUAL",TRUE,FALSE)</formula>
    </cfRule>
  </conditionalFormatting>
  <conditionalFormatting sqref="F6:F29">
    <cfRule type="expression" dxfId="2202" priority="2" stopIfTrue="1">
      <formula>IF($AJ6=0,TRUE,FALSE)</formula>
    </cfRule>
    <cfRule type="expression" dxfId="2201" priority="3" stopIfTrue="1">
      <formula>IF(AL6&gt;0,TRUE,FALSE)</formula>
    </cfRule>
  </conditionalFormatting>
  <conditionalFormatting sqref="H6:H29">
    <cfRule type="expression" dxfId="2200" priority="4" stopIfTrue="1">
      <formula>IF($AJ6=0,TRUE,FALSE)</formula>
    </cfRule>
    <cfRule type="expression" dxfId="2199" priority="5" stopIfTrue="1">
      <formula>IF(AM6&gt;0,TRUE,FALSE)</formula>
    </cfRule>
  </conditionalFormatting>
  <conditionalFormatting sqref="J6:J16 J20:J29">
    <cfRule type="expression" dxfId="2198" priority="6" stopIfTrue="1">
      <formula>IF($AJ6=0,TRUE,FALSE)</formula>
    </cfRule>
    <cfRule type="expression" dxfId="2197" priority="7" stopIfTrue="1">
      <formula>IF(AU6&gt;0,TRUE,FALSE)</formula>
    </cfRule>
  </conditionalFormatting>
  <conditionalFormatting sqref="L20:L29 L6:L16">
    <cfRule type="expression" dxfId="2196" priority="8" stopIfTrue="1">
      <formula>IF($AJ6=0,TRUE,FALSE)</formula>
    </cfRule>
    <cfRule type="expression" dxfId="2195" priority="9" stopIfTrue="1">
      <formula>IF(AN6&gt;0,TRUE,FALSE)</formula>
    </cfRule>
  </conditionalFormatting>
  <conditionalFormatting sqref="N6:N16 N20:N29">
    <cfRule type="expression" dxfId="2194" priority="10" stopIfTrue="1">
      <formula>IF($AJ6=0,TRUE,FALSE)</formula>
    </cfRule>
    <cfRule type="expression" dxfId="2193" priority="11" stopIfTrue="1">
      <formula>IF(AO6&gt;0,TRUE,FALSE)</formula>
    </cfRule>
  </conditionalFormatting>
  <conditionalFormatting sqref="P6:P16 P20:P29">
    <cfRule type="expression" dxfId="2192" priority="12" stopIfTrue="1">
      <formula>IF($AJ6=0,TRUE,FALSE)</formula>
    </cfRule>
    <cfRule type="expression" dxfId="2191" priority="13" stopIfTrue="1">
      <formula>IF(AP6&gt;0,TRUE,FALSE)</formula>
    </cfRule>
  </conditionalFormatting>
  <conditionalFormatting sqref="R6:R29">
    <cfRule type="expression" dxfId="2190" priority="14" stopIfTrue="1">
      <formula>IF($AJ6=0,TRUE,FALSE)</formula>
    </cfRule>
    <cfRule type="expression" dxfId="2189" priority="15" stopIfTrue="1">
      <formula>IF(AQ6&gt;0,TRUE,FALSE)</formula>
    </cfRule>
  </conditionalFormatting>
  <conditionalFormatting sqref="V6:V29">
    <cfRule type="expression" dxfId="2188" priority="16" stopIfTrue="1">
      <formula>IF($AJ6=0,TRUE,FALSE)</formula>
    </cfRule>
    <cfRule type="expression" dxfId="2187" priority="17" stopIfTrue="1">
      <formula>IF(AS6&gt;0,TRUE,FALSE)</formula>
    </cfRule>
  </conditionalFormatting>
  <conditionalFormatting sqref="X6:X29">
    <cfRule type="expression" dxfId="2186" priority="18" stopIfTrue="1">
      <formula>IF($AJ6=0,TRUE,FALSE)</formula>
    </cfRule>
    <cfRule type="expression" dxfId="2185" priority="19" stopIfTrue="1">
      <formula>IF(AT6&gt;0,TRUE,FALSE)</formula>
    </cfRule>
  </conditionalFormatting>
  <conditionalFormatting sqref="T6:T29">
    <cfRule type="expression" dxfId="2184" priority="20" stopIfTrue="1">
      <formula>IF(AI6&lt;&gt;"3D",TRUE,IF($AJ6=0,TRUE,FALSE))</formula>
    </cfRule>
    <cfRule type="expression" dxfId="2183" priority="21" stopIfTrue="1">
      <formula>IF(DI6=1,TRUE,FALSE)</formula>
    </cfRule>
    <cfRule type="expression" dxfId="2182" priority="22" stopIfTrue="1">
      <formula>IF(AR6&gt;0,TRUE,FALSE)</formula>
    </cfRule>
  </conditionalFormatting>
  <conditionalFormatting sqref="D6:D29">
    <cfRule type="expression" dxfId="2181" priority="23" stopIfTrue="1">
      <formula>IF($AJ6=0,TRUE,FALSE)</formula>
    </cfRule>
  </conditionalFormatting>
  <dataValidations xWindow="881" yWindow="210" count="10">
    <dataValidation type="whole" operator="greaterThan" allowBlank="1" showInputMessage="1" showErrorMessage="1" error="Number must be larger than zero" prompt="Enter Number&#10;of Conduits" sqref="F6:F29">
      <formula1>-1</formula1>
    </dataValidation>
    <dataValidation type="whole" operator="greaterThan" allowBlank="1" showInputMessage="1" showErrorMessage="1" error="Number must be larger than zero" prompt="Enter Conduit&#10;Length" sqref="H6:I29">
      <formula1>-1</formula1>
    </dataValidation>
    <dataValidation type="list" allowBlank="1" showInputMessage="1" showErrorMessage="1" error="Select Conduit Type" prompt="Select Conduit&#10;Type" sqref="L6:L17 L19:L29">
      <formula1>"RIGID,EMT,IMC,PVC-40,RIGID/PVC,FLEX,LT-FLEX"</formula1>
    </dataValidation>
    <dataValidation type="list" allowBlank="1" showInputMessage="1" showErrorMessage="1" error="Select Wire Type" prompt="Select &#10;Wire &#10;Type" sqref="N6:N29">
      <formula1>"THW,RHW,THHN,XHHW,THW-CA,THHN-CA,XHHW-CA"</formula1>
    </dataValidation>
    <dataValidation type="list" allowBlank="1" showInputMessage="1" showErrorMessage="1" error="Enter CU or AL" prompt="Enter CU or AL" sqref="P6:P29">
      <formula1>"CU,AL"</formula1>
    </dataValidation>
    <dataValidation type="list" allowBlank="1" showInputMessage="1" showErrorMessage="1" error="Select Wire Size" prompt="Select Wire Size" sqref="R6:R29">
      <formula1>AW$9:AW$29</formula1>
    </dataValidation>
    <dataValidation type="list" allowBlank="1" showInputMessage="1" showErrorMessage="1" error="Select Wire Size" prompt="Select Wire Size" sqref="T6:T29">
      <formula1>AW$9:AW$29</formula1>
    </dataValidation>
    <dataValidation type="list" allowBlank="1" showInputMessage="1" showErrorMessage="1" error="Select Wire Size" prompt="Select Wire Size" sqref="V6:V29">
      <formula1>AW$8:AW$29</formula1>
    </dataValidation>
    <dataValidation type="list" allowBlank="1" showInputMessage="1" showErrorMessage="1" error="Select Wire Size" prompt="Select Wire Size" sqref="X6:X29">
      <formula1>AW$8:AW$29</formula1>
    </dataValidation>
    <dataValidation type="list" operator="greaterThan" allowBlank="1" showInputMessage="1" showErrorMessage="1" error="Select Size" prompt="Select Size" sqref="J6:J29">
      <formula1>BD$6:BD$17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IA302"/>
  <sheetViews>
    <sheetView showGridLines="0" showRowColHeaders="0" showOutlineSymbols="0" workbookViewId="0"/>
  </sheetViews>
  <sheetFormatPr defaultColWidth="0" defaultRowHeight="11.25" zeroHeight="1"/>
  <cols>
    <col min="1" max="1" width="2.42578125" style="2" customWidth="1"/>
    <col min="2" max="2" width="2.140625" style="2" customWidth="1"/>
    <col min="3" max="3" width="2.7109375" style="2" customWidth="1"/>
    <col min="4" max="4" width="3.85546875" style="2" customWidth="1"/>
    <col min="5" max="5" width="27.85546875" style="2" customWidth="1"/>
    <col min="6" max="6" width="8" style="2" customWidth="1"/>
    <col min="7" max="7" width="3.28515625" style="2" customWidth="1"/>
    <col min="8" max="8" width="4.140625" style="2" customWidth="1"/>
    <col min="9" max="9" width="8" style="2" customWidth="1"/>
    <col min="10" max="10" width="3.28515625" style="2" customWidth="1"/>
    <col min="11" max="11" width="5.85546875" style="2" customWidth="1"/>
    <col min="12" max="12" width="8" style="2" customWidth="1"/>
    <col min="13" max="13" width="3.28515625" style="2" customWidth="1"/>
    <col min="14" max="14" width="4.140625" style="2" customWidth="1"/>
    <col min="15" max="15" width="8" style="2" customWidth="1"/>
    <col min="16" max="16" width="3.28515625" style="2" customWidth="1"/>
    <col min="17" max="18" width="2.42578125" style="2" customWidth="1"/>
    <col min="19" max="19" width="10.7109375" style="2" hidden="1" customWidth="1"/>
    <col min="20" max="235" width="10.7109375" style="62" hidden="1" customWidth="1"/>
    <col min="236" max="16384" width="0" style="62" hidden="1"/>
  </cols>
  <sheetData>
    <row r="1" spans="2:43" ht="12" customHeight="1">
      <c r="O1" s="22"/>
      <c r="U1" s="62" t="s">
        <v>474</v>
      </c>
      <c r="X1" s="62" t="s">
        <v>734</v>
      </c>
      <c r="Y1" s="62">
        <v>2008</v>
      </c>
    </row>
    <row r="2" spans="2:43" ht="12" customHeight="1">
      <c r="B2" s="3"/>
      <c r="C2" s="4" t="s">
        <v>864</v>
      </c>
      <c r="D2" s="4"/>
      <c r="E2" s="4"/>
      <c r="F2" s="5"/>
      <c r="G2" s="6"/>
      <c r="H2" s="4"/>
      <c r="I2" s="4"/>
      <c r="J2" s="7"/>
      <c r="K2" s="7"/>
      <c r="L2" s="8"/>
      <c r="M2" s="9"/>
      <c r="N2" s="10"/>
      <c r="O2" s="10"/>
      <c r="P2" s="7"/>
      <c r="Q2" s="11"/>
      <c r="U2" s="286" t="s">
        <v>597</v>
      </c>
      <c r="X2" s="62" t="s">
        <v>865</v>
      </c>
      <c r="AL2" s="62" t="s">
        <v>566</v>
      </c>
    </row>
    <row r="3" spans="2:43" ht="12" customHeight="1">
      <c r="B3" s="12"/>
      <c r="C3" s="13" t="s">
        <v>865</v>
      </c>
      <c r="D3" s="14"/>
      <c r="E3" s="15"/>
      <c r="F3" s="16"/>
      <c r="G3" s="17"/>
      <c r="H3" s="18"/>
      <c r="I3" s="17"/>
      <c r="J3" s="19"/>
      <c r="K3" s="19"/>
      <c r="M3" s="20"/>
      <c r="N3" s="21"/>
      <c r="O3" s="21"/>
      <c r="P3" s="21" t="s">
        <v>866</v>
      </c>
      <c r="Q3" s="23"/>
      <c r="AI3" s="62" t="s">
        <v>164</v>
      </c>
      <c r="AJ3" s="62">
        <v>0</v>
      </c>
      <c r="AK3" s="62" t="s">
        <v>565</v>
      </c>
      <c r="AL3" s="62">
        <v>0</v>
      </c>
      <c r="AM3" s="62" t="s">
        <v>739</v>
      </c>
    </row>
    <row r="4" spans="2:43" ht="12" customHeight="1">
      <c r="B4" s="12"/>
      <c r="C4" s="24"/>
      <c r="D4" s="24"/>
      <c r="E4" s="15"/>
      <c r="F4" s="19" t="s">
        <v>65</v>
      </c>
      <c r="H4" s="16"/>
      <c r="I4" s="19" t="s">
        <v>48</v>
      </c>
      <c r="J4" s="19"/>
      <c r="K4" s="19"/>
      <c r="L4" s="19" t="s">
        <v>66</v>
      </c>
      <c r="M4" s="19"/>
      <c r="N4" s="19"/>
      <c r="O4" s="47"/>
      <c r="P4" s="47" t="s">
        <v>867</v>
      </c>
      <c r="Q4" s="23"/>
      <c r="U4" s="62" t="s">
        <v>864</v>
      </c>
      <c r="AI4" s="62" t="s">
        <v>42</v>
      </c>
      <c r="AJ4" s="62">
        <v>0</v>
      </c>
      <c r="AK4" s="62" t="s">
        <v>567</v>
      </c>
      <c r="AL4" s="62">
        <v>0</v>
      </c>
      <c r="AM4" s="62" t="s">
        <v>740</v>
      </c>
    </row>
    <row r="5" spans="2:43" ht="12" customHeight="1">
      <c r="B5" s="12"/>
      <c r="C5" s="24" t="s">
        <v>75</v>
      </c>
      <c r="D5" s="24"/>
      <c r="E5" s="15"/>
      <c r="F5" s="47">
        <v>89740</v>
      </c>
      <c r="G5" s="351" t="s">
        <v>76</v>
      </c>
      <c r="H5" s="351"/>
      <c r="I5" s="47">
        <v>85340</v>
      </c>
      <c r="J5" s="351" t="s">
        <v>76</v>
      </c>
      <c r="K5" s="45"/>
      <c r="L5" s="47">
        <v>79240</v>
      </c>
      <c r="M5" s="351" t="s">
        <v>76</v>
      </c>
      <c r="N5" s="19"/>
      <c r="O5" s="47">
        <v>89740</v>
      </c>
      <c r="P5" s="26" t="s">
        <v>76</v>
      </c>
      <c r="Q5" s="23"/>
      <c r="S5" s="22">
        <v>254320</v>
      </c>
      <c r="T5" s="93"/>
      <c r="U5" s="62" t="s">
        <v>125</v>
      </c>
      <c r="V5" s="62">
        <v>0</v>
      </c>
      <c r="AI5" s="62" t="s">
        <v>565</v>
      </c>
      <c r="AJ5" s="62">
        <v>0</v>
      </c>
      <c r="AK5" s="62" t="s">
        <v>42</v>
      </c>
      <c r="AL5" s="62">
        <v>0</v>
      </c>
      <c r="AM5" s="62" t="s">
        <v>741</v>
      </c>
      <c r="AP5" s="62">
        <v>0</v>
      </c>
      <c r="AQ5" s="62" t="s">
        <v>741</v>
      </c>
    </row>
    <row r="6" spans="2:43" ht="12" customHeight="1">
      <c r="B6" s="12"/>
      <c r="C6" s="24"/>
      <c r="D6" s="13" t="s">
        <v>105</v>
      </c>
      <c r="E6" s="25"/>
      <c r="F6" s="47"/>
      <c r="G6" s="48"/>
      <c r="H6" s="48"/>
      <c r="I6" s="47"/>
      <c r="J6" s="46"/>
      <c r="K6" s="46"/>
      <c r="L6" s="47"/>
      <c r="M6" s="26"/>
      <c r="N6" s="21"/>
      <c r="O6" s="47"/>
      <c r="P6" s="26"/>
      <c r="Q6" s="23"/>
      <c r="T6" s="93"/>
      <c r="AI6" s="62" t="s">
        <v>567</v>
      </c>
      <c r="AJ6" s="62">
        <v>0</v>
      </c>
      <c r="AK6" s="62" t="s">
        <v>164</v>
      </c>
      <c r="AL6" s="62">
        <v>0</v>
      </c>
      <c r="AM6" s="62" t="s">
        <v>742</v>
      </c>
    </row>
    <row r="7" spans="2:43" ht="12" customHeight="1">
      <c r="B7" s="12"/>
      <c r="C7" s="24" t="s">
        <v>868</v>
      </c>
      <c r="D7" s="393"/>
      <c r="E7" s="448"/>
      <c r="F7" s="47"/>
      <c r="G7" s="48"/>
      <c r="H7" s="48"/>
      <c r="I7" s="47"/>
      <c r="J7" s="46"/>
      <c r="K7" s="46"/>
      <c r="L7" s="47"/>
      <c r="M7" s="26"/>
      <c r="N7" s="21"/>
      <c r="O7" s="47"/>
      <c r="P7" s="26"/>
      <c r="Q7" s="23"/>
      <c r="T7" s="93"/>
      <c r="U7" s="62" t="s">
        <v>114</v>
      </c>
      <c r="V7" s="104" t="s">
        <v>199</v>
      </c>
      <c r="AK7" s="62" t="s">
        <v>557</v>
      </c>
      <c r="AL7" s="62">
        <v>0</v>
      </c>
      <c r="AM7" s="62" t="s">
        <v>743</v>
      </c>
    </row>
    <row r="8" spans="2:43" ht="12" customHeight="1">
      <c r="B8" s="12"/>
      <c r="C8" s="24"/>
      <c r="D8" s="393" t="s">
        <v>67</v>
      </c>
      <c r="E8" s="448"/>
      <c r="F8" s="47">
        <v>22000</v>
      </c>
      <c r="G8" s="352" t="s">
        <v>76</v>
      </c>
      <c r="H8" s="48"/>
      <c r="I8" s="47">
        <v>22000</v>
      </c>
      <c r="J8" s="46" t="s">
        <v>76</v>
      </c>
      <c r="K8" s="46"/>
      <c r="L8" s="47">
        <v>14200</v>
      </c>
      <c r="M8" s="26" t="s">
        <v>76</v>
      </c>
      <c r="N8" s="21"/>
      <c r="O8" s="47">
        <v>22000</v>
      </c>
      <c r="P8" s="26" t="s">
        <v>76</v>
      </c>
      <c r="Q8" s="23"/>
      <c r="S8" s="22"/>
      <c r="T8" s="93"/>
      <c r="U8" s="44" t="s">
        <v>116</v>
      </c>
      <c r="V8" s="104">
        <v>480</v>
      </c>
    </row>
    <row r="9" spans="2:43" ht="12" customHeight="1">
      <c r="B9" s="12"/>
      <c r="C9" s="24"/>
      <c r="D9" s="393" t="s">
        <v>869</v>
      </c>
      <c r="E9" s="448"/>
      <c r="F9" s="47"/>
      <c r="G9" s="49"/>
      <c r="H9" s="48"/>
      <c r="I9" s="47"/>
      <c r="J9" s="46"/>
      <c r="K9" s="46"/>
      <c r="L9" s="47"/>
      <c r="M9" s="26"/>
      <c r="N9" s="21"/>
      <c r="O9" s="47"/>
      <c r="P9" s="26"/>
      <c r="Q9" s="23"/>
      <c r="T9" s="93"/>
      <c r="U9" s="44" t="s">
        <v>117</v>
      </c>
      <c r="V9" s="297">
        <v>277</v>
      </c>
    </row>
    <row r="10" spans="2:43" ht="12" customHeight="1">
      <c r="B10" s="12"/>
      <c r="C10" s="24"/>
      <c r="D10" s="393"/>
      <c r="E10" s="448" t="s">
        <v>77</v>
      </c>
      <c r="F10" s="47">
        <v>3553.5006605019817</v>
      </c>
      <c r="G10" s="46" t="s">
        <v>76</v>
      </c>
      <c r="H10" s="48"/>
      <c r="I10" s="47">
        <v>3223.2496697490092</v>
      </c>
      <c r="J10" s="46" t="s">
        <v>76</v>
      </c>
      <c r="K10" s="46"/>
      <c r="L10" s="47">
        <v>3223.2496697490092</v>
      </c>
      <c r="M10" s="26" t="s">
        <v>76</v>
      </c>
      <c r="N10" s="21"/>
      <c r="O10" s="47">
        <v>3553.5006605019817</v>
      </c>
      <c r="P10" s="26" t="s">
        <v>76</v>
      </c>
      <c r="Q10" s="23"/>
      <c r="S10" s="22"/>
      <c r="T10" s="93"/>
      <c r="U10" s="44"/>
      <c r="V10" s="104"/>
      <c r="AK10" s="62" t="s">
        <v>568</v>
      </c>
      <c r="AL10" s="62">
        <v>0</v>
      </c>
    </row>
    <row r="11" spans="2:43" ht="12" customHeight="1">
      <c r="B11" s="12"/>
      <c r="C11" s="24"/>
      <c r="D11" s="393"/>
      <c r="E11" s="448" t="s">
        <v>870</v>
      </c>
      <c r="F11" s="47">
        <v>6293</v>
      </c>
      <c r="G11" s="49" t="s">
        <v>76</v>
      </c>
      <c r="H11" s="48"/>
      <c r="I11" s="47">
        <v>5708</v>
      </c>
      <c r="J11" s="49" t="s">
        <v>76</v>
      </c>
      <c r="K11" s="46"/>
      <c r="L11" s="47">
        <v>5708</v>
      </c>
      <c r="M11" s="26" t="s">
        <v>76</v>
      </c>
      <c r="N11" s="21"/>
      <c r="O11" s="47">
        <v>6293</v>
      </c>
      <c r="P11" s="26" t="s">
        <v>76</v>
      </c>
      <c r="Q11" s="23"/>
      <c r="S11" s="22"/>
      <c r="T11" s="93"/>
      <c r="U11" s="44" t="s">
        <v>118</v>
      </c>
      <c r="V11" s="297" t="s">
        <v>215</v>
      </c>
      <c r="AK11" s="62" t="s">
        <v>58</v>
      </c>
      <c r="AL11" s="62" t="s">
        <v>105</v>
      </c>
    </row>
    <row r="12" spans="2:43" ht="12" customHeight="1">
      <c r="B12" s="12"/>
      <c r="C12" s="24"/>
      <c r="D12" s="393" t="s">
        <v>78</v>
      </c>
      <c r="E12" s="448"/>
      <c r="F12" s="47">
        <v>30000</v>
      </c>
      <c r="G12" s="49" t="s">
        <v>76</v>
      </c>
      <c r="H12" s="48"/>
      <c r="I12" s="47">
        <v>28000</v>
      </c>
      <c r="J12" s="46" t="s">
        <v>76</v>
      </c>
      <c r="K12" s="46"/>
      <c r="L12" s="47">
        <v>28500</v>
      </c>
      <c r="M12" s="26" t="s">
        <v>76</v>
      </c>
      <c r="N12" s="21"/>
      <c r="O12" s="47">
        <v>30000</v>
      </c>
      <c r="P12" s="26" t="s">
        <v>76</v>
      </c>
      <c r="Q12" s="23"/>
      <c r="S12" s="22"/>
      <c r="T12" s="93"/>
      <c r="U12" s="44" t="s">
        <v>119</v>
      </c>
      <c r="V12" s="297" t="s">
        <v>215</v>
      </c>
    </row>
    <row r="13" spans="2:43" ht="12" customHeight="1">
      <c r="B13" s="12"/>
      <c r="C13" s="24"/>
      <c r="D13" s="393"/>
      <c r="E13" s="448" t="s">
        <v>871</v>
      </c>
      <c r="F13" s="47">
        <v>7500</v>
      </c>
      <c r="G13" s="49" t="s">
        <v>76</v>
      </c>
      <c r="H13" s="48"/>
      <c r="I13" s="47">
        <v>7000</v>
      </c>
      <c r="J13" s="49" t="s">
        <v>76</v>
      </c>
      <c r="K13" s="46"/>
      <c r="L13" s="47">
        <v>7125</v>
      </c>
      <c r="M13" s="26" t="s">
        <v>76</v>
      </c>
      <c r="N13" s="21"/>
      <c r="O13" s="47" t="s">
        <v>768</v>
      </c>
      <c r="P13" s="26" t="s">
        <v>768</v>
      </c>
      <c r="Q13" s="23"/>
      <c r="S13" s="22"/>
      <c r="T13" s="93"/>
      <c r="U13" s="44" t="s">
        <v>120</v>
      </c>
      <c r="V13" s="298">
        <v>0</v>
      </c>
    </row>
    <row r="14" spans="2:43" ht="12" customHeight="1">
      <c r="B14" s="12"/>
      <c r="C14" s="24"/>
      <c r="D14" s="393"/>
      <c r="E14" s="448" t="s">
        <v>872</v>
      </c>
      <c r="F14" s="47"/>
      <c r="G14" s="49"/>
      <c r="H14" s="48"/>
      <c r="I14" s="47"/>
      <c r="J14" s="49"/>
      <c r="K14" s="46"/>
      <c r="L14" s="47"/>
      <c r="M14" s="26"/>
      <c r="N14" s="21"/>
      <c r="O14" s="47">
        <v>0</v>
      </c>
      <c r="P14" s="26" t="s">
        <v>76</v>
      </c>
      <c r="Q14" s="23"/>
      <c r="S14" s="22"/>
      <c r="T14" s="93"/>
      <c r="U14" s="44" t="s">
        <v>121</v>
      </c>
      <c r="V14" s="297">
        <v>20</v>
      </c>
      <c r="AK14" s="62" t="s">
        <v>105</v>
      </c>
    </row>
    <row r="15" spans="2:43" ht="12" customHeight="1">
      <c r="B15" s="12"/>
      <c r="C15" s="24"/>
      <c r="D15" s="393" t="s">
        <v>79</v>
      </c>
      <c r="E15" s="448"/>
      <c r="F15" s="47">
        <v>14700</v>
      </c>
      <c r="G15" s="49" t="s">
        <v>76</v>
      </c>
      <c r="H15" s="48"/>
      <c r="I15" s="47">
        <v>14700</v>
      </c>
      <c r="J15" s="49" t="s">
        <v>76</v>
      </c>
      <c r="K15" s="46"/>
      <c r="L15" s="47">
        <v>14700</v>
      </c>
      <c r="M15" s="26" t="s">
        <v>76</v>
      </c>
      <c r="N15" s="21"/>
      <c r="O15" s="47">
        <v>14700</v>
      </c>
      <c r="P15" s="26" t="s">
        <v>76</v>
      </c>
      <c r="Q15" s="23"/>
      <c r="S15" s="22"/>
      <c r="T15" s="93"/>
      <c r="U15" s="44" t="s">
        <v>122</v>
      </c>
      <c r="V15" s="104"/>
      <c r="X15" s="93">
        <v>44100</v>
      </c>
      <c r="Y15" s="62">
        <v>53</v>
      </c>
    </row>
    <row r="16" spans="2:43" ht="12" customHeight="1">
      <c r="B16" s="12"/>
      <c r="C16" s="24"/>
      <c r="D16" s="393"/>
      <c r="E16" s="448" t="s">
        <v>80</v>
      </c>
      <c r="F16" s="47">
        <v>1250</v>
      </c>
      <c r="G16" s="49" t="s">
        <v>76</v>
      </c>
      <c r="H16" s="48"/>
      <c r="I16" s="47">
        <v>1250</v>
      </c>
      <c r="J16" s="49" t="s">
        <v>76</v>
      </c>
      <c r="K16" s="46"/>
      <c r="L16" s="47">
        <v>1250</v>
      </c>
      <c r="M16" s="26" t="s">
        <v>76</v>
      </c>
      <c r="N16" s="21"/>
      <c r="O16" s="47">
        <v>1250</v>
      </c>
      <c r="P16" s="26" t="s">
        <v>76</v>
      </c>
      <c r="Q16" s="23"/>
      <c r="S16" s="22"/>
      <c r="T16" s="93"/>
      <c r="U16" s="44" t="s">
        <v>123</v>
      </c>
      <c r="V16" s="104"/>
      <c r="X16" s="62">
        <v>212</v>
      </c>
    </row>
    <row r="17" spans="2:35" ht="12" customHeight="1">
      <c r="B17" s="12"/>
      <c r="C17" s="24"/>
      <c r="D17" s="449" t="s">
        <v>873</v>
      </c>
      <c r="E17" s="448"/>
      <c r="F17" s="47"/>
      <c r="G17" s="49"/>
      <c r="H17" s="48"/>
      <c r="I17" s="47"/>
      <c r="J17" s="49"/>
      <c r="K17" s="46"/>
      <c r="L17" s="47"/>
      <c r="M17" s="26"/>
      <c r="N17" s="21"/>
      <c r="O17" s="47"/>
      <c r="P17" s="26"/>
      <c r="Q17" s="23"/>
      <c r="S17" s="22"/>
      <c r="T17" s="93"/>
      <c r="U17" s="62" t="s">
        <v>492</v>
      </c>
      <c r="V17" s="93" t="s">
        <v>215</v>
      </c>
    </row>
    <row r="18" spans="2:35" ht="12" customHeight="1">
      <c r="B18" s="12"/>
      <c r="C18" s="24"/>
      <c r="D18" s="449"/>
      <c r="E18" s="448" t="s">
        <v>874</v>
      </c>
      <c r="F18" s="47">
        <v>4485</v>
      </c>
      <c r="G18" s="49" t="s">
        <v>76</v>
      </c>
      <c r="H18" s="48"/>
      <c r="I18" s="47"/>
      <c r="J18" s="49"/>
      <c r="K18" s="46"/>
      <c r="L18" s="47"/>
      <c r="M18" s="26"/>
      <c r="N18" s="21"/>
      <c r="O18" s="47">
        <v>4485</v>
      </c>
      <c r="P18" s="26" t="s">
        <v>76</v>
      </c>
      <c r="Q18" s="23"/>
      <c r="S18" s="22"/>
      <c r="T18" s="93"/>
    </row>
    <row r="19" spans="2:35" ht="12" customHeight="1">
      <c r="B19" s="12"/>
      <c r="C19" s="24"/>
      <c r="D19" s="393"/>
      <c r="E19" s="448" t="s">
        <v>875</v>
      </c>
      <c r="F19" s="47"/>
      <c r="G19" s="49"/>
      <c r="H19" s="48"/>
      <c r="I19" s="47">
        <v>3900</v>
      </c>
      <c r="J19" s="46" t="s">
        <v>76</v>
      </c>
      <c r="K19" s="46"/>
      <c r="L19" s="47"/>
      <c r="M19" s="26"/>
      <c r="N19" s="21"/>
      <c r="O19" s="47" t="s">
        <v>768</v>
      </c>
      <c r="P19" s="26" t="s">
        <v>768</v>
      </c>
      <c r="Q19" s="23"/>
      <c r="S19" s="22"/>
    </row>
    <row r="20" spans="2:35" ht="12" customHeight="1">
      <c r="B20" s="12"/>
      <c r="C20" s="24"/>
      <c r="D20" s="393"/>
      <c r="E20" s="448" t="s">
        <v>876</v>
      </c>
      <c r="F20" s="47"/>
      <c r="G20" s="49"/>
      <c r="H20" s="48"/>
      <c r="I20" s="47"/>
      <c r="J20" s="49"/>
      <c r="K20" s="46"/>
      <c r="L20" s="47">
        <v>4680</v>
      </c>
      <c r="M20" s="26" t="s">
        <v>76</v>
      </c>
      <c r="N20" s="21"/>
      <c r="O20" s="47" t="s">
        <v>768</v>
      </c>
      <c r="P20" s="26" t="s">
        <v>768</v>
      </c>
      <c r="Q20" s="23"/>
      <c r="S20" s="22">
        <v>254949</v>
      </c>
      <c r="T20" s="93"/>
      <c r="V20" s="44" t="s">
        <v>65</v>
      </c>
      <c r="W20" s="46">
        <v>89782</v>
      </c>
      <c r="X20" s="46">
        <v>10396</v>
      </c>
      <c r="Y20" s="46">
        <v>4001</v>
      </c>
      <c r="Z20" s="44">
        <v>4001</v>
      </c>
    </row>
    <row r="21" spans="2:35" ht="12" customHeight="1">
      <c r="B21" s="12"/>
      <c r="C21" s="24" t="s">
        <v>106</v>
      </c>
      <c r="D21" s="13"/>
      <c r="E21" s="25"/>
      <c r="F21" s="50">
        <v>79386</v>
      </c>
      <c r="G21" s="51" t="s">
        <v>76</v>
      </c>
      <c r="H21" s="48"/>
      <c r="I21" s="50">
        <v>79386</v>
      </c>
      <c r="J21" s="51" t="s">
        <v>76</v>
      </c>
      <c r="K21" s="46"/>
      <c r="L21" s="50">
        <v>79386</v>
      </c>
      <c r="M21" s="51" t="s">
        <v>76</v>
      </c>
      <c r="N21" s="21"/>
      <c r="O21" s="47"/>
      <c r="P21" s="26"/>
      <c r="Q21" s="23"/>
      <c r="S21" s="22"/>
      <c r="V21" s="44" t="s">
        <v>48</v>
      </c>
      <c r="W21" s="46">
        <v>85781</v>
      </c>
      <c r="X21" s="46">
        <v>6395</v>
      </c>
      <c r="Y21" s="46">
        <v>0</v>
      </c>
      <c r="Z21" s="44">
        <v>0</v>
      </c>
      <c r="AB21" s="274"/>
    </row>
    <row r="22" spans="2:35" ht="12" customHeight="1">
      <c r="B22" s="12"/>
      <c r="C22" s="24" t="s">
        <v>81</v>
      </c>
      <c r="D22" s="13"/>
      <c r="E22" s="25"/>
      <c r="F22" s="47">
        <v>6395</v>
      </c>
      <c r="G22" s="49" t="s">
        <v>76</v>
      </c>
      <c r="H22" s="48"/>
      <c r="I22" s="47">
        <v>6395</v>
      </c>
      <c r="J22" s="49" t="s">
        <v>76</v>
      </c>
      <c r="K22" s="46"/>
      <c r="L22" s="47">
        <v>0</v>
      </c>
      <c r="M22" s="49" t="s">
        <v>76</v>
      </c>
      <c r="N22" s="21"/>
      <c r="O22" s="47"/>
      <c r="P22" s="26"/>
      <c r="Q22" s="23"/>
      <c r="S22" s="22"/>
      <c r="V22" s="44" t="s">
        <v>66</v>
      </c>
      <c r="W22" s="46">
        <v>79386</v>
      </c>
      <c r="X22" s="46" t="s">
        <v>105</v>
      </c>
      <c r="Y22" s="46" t="s">
        <v>105</v>
      </c>
      <c r="Z22" s="44" t="s">
        <v>105</v>
      </c>
    </row>
    <row r="23" spans="2:35" ht="12" customHeight="1">
      <c r="B23" s="12"/>
      <c r="C23" s="24" t="s">
        <v>82</v>
      </c>
      <c r="D23" s="13"/>
      <c r="E23" s="25"/>
      <c r="F23" s="47">
        <v>4001</v>
      </c>
      <c r="G23" s="49" t="s">
        <v>76</v>
      </c>
      <c r="H23" s="48"/>
      <c r="I23" s="47">
        <v>0</v>
      </c>
      <c r="J23" s="49" t="s">
        <v>76</v>
      </c>
      <c r="K23" s="46"/>
      <c r="L23" s="47">
        <v>0</v>
      </c>
      <c r="M23" s="49" t="s">
        <v>76</v>
      </c>
      <c r="N23" s="21"/>
      <c r="O23" s="47"/>
      <c r="P23" s="26"/>
      <c r="Q23" s="23"/>
      <c r="S23" s="22"/>
      <c r="V23" s="46">
        <v>254949</v>
      </c>
      <c r="W23" s="44">
        <v>254949</v>
      </c>
      <c r="X23" s="46">
        <v>6395</v>
      </c>
      <c r="Y23" s="44"/>
      <c r="Z23" s="44"/>
    </row>
    <row r="24" spans="2:35" ht="12" customHeight="1">
      <c r="B24" s="12"/>
      <c r="C24" s="24"/>
      <c r="D24" s="13"/>
      <c r="E24" s="25"/>
      <c r="F24" s="47"/>
      <c r="G24" s="49"/>
      <c r="H24" s="48"/>
      <c r="I24" s="47"/>
      <c r="J24" s="49"/>
      <c r="K24" s="46"/>
      <c r="L24" s="47"/>
      <c r="M24" s="49"/>
      <c r="N24" s="21"/>
      <c r="O24" s="50">
        <v>82281.500660501973</v>
      </c>
      <c r="P24" s="444" t="s">
        <v>76</v>
      </c>
      <c r="Q24" s="23"/>
      <c r="S24" s="22">
        <v>254949</v>
      </c>
      <c r="T24" s="93"/>
      <c r="V24" s="44" t="s">
        <v>112</v>
      </c>
      <c r="W24" s="44"/>
      <c r="X24" s="44">
        <v>2</v>
      </c>
      <c r="Y24" s="44">
        <v>4001</v>
      </c>
      <c r="Z24" s="44"/>
    </row>
    <row r="25" spans="2:35" ht="12" customHeight="1">
      <c r="B25" s="12"/>
      <c r="C25" s="24"/>
      <c r="D25" s="13"/>
      <c r="E25" s="25"/>
      <c r="F25" s="47"/>
      <c r="G25" s="49"/>
      <c r="H25" s="48"/>
      <c r="I25" s="47"/>
      <c r="J25" s="49"/>
      <c r="K25" s="46"/>
      <c r="L25" s="47"/>
      <c r="M25" s="49"/>
      <c r="N25" s="21"/>
      <c r="O25" s="47"/>
      <c r="P25" s="26"/>
      <c r="Q25" s="23"/>
      <c r="S25" s="22"/>
      <c r="T25" s="93"/>
      <c r="V25" s="46" t="s">
        <v>124</v>
      </c>
      <c r="W25" s="44"/>
      <c r="X25" s="44"/>
      <c r="Y25" s="44"/>
      <c r="Z25" s="44"/>
    </row>
    <row r="26" spans="2:35" ht="12" customHeight="1">
      <c r="B26" s="12"/>
      <c r="C26" s="24" t="s">
        <v>107</v>
      </c>
      <c r="D26" s="13"/>
      <c r="E26" s="13"/>
      <c r="F26" s="52">
        <v>286.5</v>
      </c>
      <c r="G26" s="49" t="s">
        <v>83</v>
      </c>
      <c r="H26" s="48"/>
      <c r="I26" s="52">
        <v>286.5</v>
      </c>
      <c r="J26" s="49" t="s">
        <v>83</v>
      </c>
      <c r="K26" s="46"/>
      <c r="L26" s="52">
        <v>286.5</v>
      </c>
      <c r="M26" s="49" t="s">
        <v>83</v>
      </c>
      <c r="N26" s="21"/>
      <c r="O26" s="47"/>
      <c r="P26" s="26"/>
      <c r="Q26" s="23"/>
      <c r="V26" s="46">
        <v>0</v>
      </c>
      <c r="W26" s="44"/>
      <c r="X26" s="44"/>
      <c r="Y26" s="44"/>
      <c r="Z26" s="44"/>
    </row>
    <row r="27" spans="2:35" ht="12" customHeight="1">
      <c r="B27" s="12"/>
      <c r="C27" s="24" t="s">
        <v>84</v>
      </c>
      <c r="D27" s="13"/>
      <c r="E27" s="13"/>
      <c r="F27" s="52">
        <v>26.645833333333332</v>
      </c>
      <c r="G27" s="49" t="s">
        <v>83</v>
      </c>
      <c r="H27" s="48"/>
      <c r="I27" s="52">
        <v>26.645833333333332</v>
      </c>
      <c r="J27" s="49" t="s">
        <v>83</v>
      </c>
      <c r="K27" s="46"/>
      <c r="L27" s="52">
        <v>0</v>
      </c>
      <c r="M27" s="49" t="s">
        <v>83</v>
      </c>
      <c r="N27" s="21"/>
      <c r="O27" s="47"/>
      <c r="P27" s="26"/>
      <c r="Q27" s="23"/>
    </row>
    <row r="28" spans="2:35" ht="12" customHeight="1">
      <c r="B28" s="12"/>
      <c r="C28" s="24" t="s">
        <v>85</v>
      </c>
      <c r="D28" s="13"/>
      <c r="E28" s="25"/>
      <c r="F28" s="52">
        <v>14.444043321299638</v>
      </c>
      <c r="G28" s="49" t="s">
        <v>83</v>
      </c>
      <c r="H28" s="48"/>
      <c r="I28" s="52">
        <v>0</v>
      </c>
      <c r="J28" s="49" t="s">
        <v>83</v>
      </c>
      <c r="K28" s="46"/>
      <c r="L28" s="52">
        <v>0</v>
      </c>
      <c r="M28" s="49" t="s">
        <v>83</v>
      </c>
      <c r="N28" s="21"/>
      <c r="O28" s="47"/>
      <c r="P28" s="26"/>
      <c r="Q28" s="23"/>
      <c r="T28" s="275"/>
      <c r="V28" s="62" t="s">
        <v>491</v>
      </c>
      <c r="W28" s="62">
        <v>3000</v>
      </c>
      <c r="Y28" s="62" t="s">
        <v>501</v>
      </c>
      <c r="Z28" s="62" t="s">
        <v>500</v>
      </c>
      <c r="AB28" s="299">
        <v>327.60000000000002</v>
      </c>
      <c r="AC28" s="62" t="s">
        <v>83</v>
      </c>
      <c r="AD28" s="62" t="s">
        <v>877</v>
      </c>
    </row>
    <row r="29" spans="2:35" ht="12" customHeight="1">
      <c r="B29" s="12"/>
      <c r="C29" s="24"/>
      <c r="D29" s="25" t="s">
        <v>86</v>
      </c>
      <c r="E29" s="25"/>
      <c r="F29" s="53">
        <v>327.58987665463297</v>
      </c>
      <c r="G29" s="54" t="s">
        <v>83</v>
      </c>
      <c r="H29" s="55"/>
      <c r="I29" s="53">
        <v>313.14583333333331</v>
      </c>
      <c r="J29" s="54" t="s">
        <v>83</v>
      </c>
      <c r="K29" s="56"/>
      <c r="L29" s="53">
        <v>286.5</v>
      </c>
      <c r="M29" s="54" t="s">
        <v>83</v>
      </c>
      <c r="N29" s="30"/>
      <c r="O29" s="53">
        <v>297</v>
      </c>
      <c r="P29" s="54" t="s">
        <v>83</v>
      </c>
      <c r="Q29" s="23"/>
      <c r="V29" s="62" t="s">
        <v>151</v>
      </c>
      <c r="W29" s="299">
        <v>327.60000000000002</v>
      </c>
    </row>
    <row r="30" spans="2:35" ht="12" customHeight="1">
      <c r="B30" s="12"/>
      <c r="C30" s="24"/>
      <c r="D30" s="25" t="s">
        <v>87</v>
      </c>
      <c r="E30" s="25"/>
      <c r="F30" s="30">
        <v>0</v>
      </c>
      <c r="G30" s="29" t="s">
        <v>83</v>
      </c>
      <c r="H30" s="28"/>
      <c r="I30" s="30">
        <v>0</v>
      </c>
      <c r="J30" s="29" t="s">
        <v>83</v>
      </c>
      <c r="K30" s="29"/>
      <c r="L30" s="30">
        <v>0</v>
      </c>
      <c r="M30" s="29" t="s">
        <v>83</v>
      </c>
      <c r="N30" s="30"/>
      <c r="O30" s="445">
        <v>0</v>
      </c>
      <c r="P30" s="56" t="s">
        <v>83</v>
      </c>
      <c r="Q30" s="23"/>
      <c r="V30" s="62" t="s">
        <v>134</v>
      </c>
      <c r="W30" s="93">
        <v>0</v>
      </c>
      <c r="Y30" s="62">
        <v>350</v>
      </c>
    </row>
    <row r="31" spans="2:35" ht="12" customHeight="1">
      <c r="B31" s="12"/>
      <c r="C31" s="24" t="s">
        <v>88</v>
      </c>
      <c r="D31" s="13"/>
      <c r="E31" s="25"/>
      <c r="F31" s="31">
        <v>327.60000000000002</v>
      </c>
      <c r="G31" s="32" t="s">
        <v>83</v>
      </c>
      <c r="H31" s="33"/>
      <c r="I31" s="31">
        <v>313.10000000000002</v>
      </c>
      <c r="J31" s="32" t="s">
        <v>83</v>
      </c>
      <c r="K31" s="34"/>
      <c r="L31" s="31">
        <v>286.5</v>
      </c>
      <c r="M31" s="32" t="s">
        <v>83</v>
      </c>
      <c r="N31" s="21"/>
      <c r="O31" s="446">
        <v>297</v>
      </c>
      <c r="P31" s="447" t="s">
        <v>83</v>
      </c>
      <c r="Q31" s="23"/>
      <c r="V31" s="62" t="s">
        <v>205</v>
      </c>
      <c r="W31" s="299">
        <v>327.60000000000002</v>
      </c>
      <c r="Y31" s="298" t="s">
        <v>878</v>
      </c>
      <c r="Z31" s="62" t="s">
        <v>484</v>
      </c>
      <c r="AA31" s="62" t="s">
        <v>163</v>
      </c>
      <c r="AB31" s="104" t="s">
        <v>414</v>
      </c>
      <c r="AC31" s="62" t="s">
        <v>197</v>
      </c>
      <c r="AD31" s="104" t="s">
        <v>879</v>
      </c>
      <c r="AE31" s="62" t="s">
        <v>485</v>
      </c>
      <c r="AF31" s="62" t="s">
        <v>880</v>
      </c>
      <c r="AI31" s="62" t="s">
        <v>881</v>
      </c>
    </row>
    <row r="32" spans="2:35" ht="12" customHeight="1">
      <c r="B32" s="12"/>
      <c r="C32" s="24"/>
      <c r="D32" s="13"/>
      <c r="E32" s="35"/>
      <c r="F32" s="27"/>
      <c r="G32" s="34"/>
      <c r="H32" s="33"/>
      <c r="I32" s="27"/>
      <c r="J32" s="34"/>
      <c r="K32" s="34"/>
      <c r="L32" s="27"/>
      <c r="M32" s="26"/>
      <c r="N32" s="21"/>
      <c r="O32" s="21"/>
      <c r="P32" s="26"/>
      <c r="Q32" s="36"/>
      <c r="W32" s="62">
        <v>3000</v>
      </c>
    </row>
    <row r="33" spans="2:30" ht="12" customHeight="1">
      <c r="B33" s="12"/>
      <c r="C33" s="24" t="s">
        <v>882</v>
      </c>
      <c r="D33" s="13"/>
      <c r="E33" s="35"/>
      <c r="F33" s="35"/>
      <c r="G33" s="35"/>
      <c r="H33" s="35"/>
      <c r="I33" s="35"/>
      <c r="J33" s="35"/>
      <c r="K33" s="35"/>
      <c r="L33" s="37"/>
      <c r="M33" s="35"/>
      <c r="N33" s="21"/>
      <c r="O33" s="37"/>
      <c r="P33" s="26"/>
      <c r="Q33" s="36"/>
      <c r="V33" s="93" t="s">
        <v>215</v>
      </c>
    </row>
    <row r="34" spans="2:30" ht="12" customHeight="1">
      <c r="B34" s="12"/>
      <c r="C34" s="24"/>
      <c r="D34" s="13" t="s">
        <v>883</v>
      </c>
      <c r="E34" s="35"/>
      <c r="F34" s="35"/>
      <c r="G34" s="35"/>
      <c r="H34" s="35"/>
      <c r="I34" s="35"/>
      <c r="J34" s="35"/>
      <c r="K34" s="35"/>
      <c r="L34" s="37"/>
      <c r="M34" s="35"/>
      <c r="N34" s="21"/>
      <c r="O34" s="37"/>
      <c r="P34" s="26"/>
      <c r="Q34" s="36"/>
      <c r="V34" s="62" t="s">
        <v>44</v>
      </c>
    </row>
    <row r="35" spans="2:30" ht="12" customHeight="1">
      <c r="B35" s="12"/>
      <c r="C35" s="24"/>
      <c r="D35" s="13" t="s">
        <v>884</v>
      </c>
      <c r="E35" s="35"/>
      <c r="F35" s="35"/>
      <c r="G35" s="35"/>
      <c r="H35" s="35"/>
      <c r="I35" s="35"/>
      <c r="J35" s="35"/>
      <c r="K35" s="35"/>
      <c r="L35" s="37"/>
      <c r="M35" s="35"/>
      <c r="N35" s="21"/>
      <c r="O35" s="37"/>
      <c r="P35" s="26"/>
      <c r="Q35" s="36"/>
      <c r="AB35" s="408" t="s">
        <v>735</v>
      </c>
      <c r="AC35" s="408"/>
      <c r="AD35" s="408"/>
    </row>
    <row r="36" spans="2:30" ht="12" customHeight="1">
      <c r="B36" s="12"/>
      <c r="C36" s="24"/>
      <c r="D36" s="13"/>
      <c r="E36" s="35"/>
      <c r="F36" s="35"/>
      <c r="G36" s="35"/>
      <c r="H36" s="35"/>
      <c r="I36" s="35"/>
      <c r="J36" s="35"/>
      <c r="K36" s="35"/>
      <c r="L36" s="37"/>
      <c r="M36" s="35"/>
      <c r="N36" s="21"/>
      <c r="O36" s="37"/>
      <c r="P36" s="26"/>
      <c r="Q36" s="36"/>
      <c r="AB36" s="408"/>
      <c r="AC36" s="408"/>
      <c r="AD36" s="409">
        <v>82282</v>
      </c>
    </row>
    <row r="37" spans="2:30" ht="12" customHeight="1">
      <c r="B37" s="12"/>
      <c r="C37" s="24" t="s">
        <v>885</v>
      </c>
      <c r="D37" s="13"/>
      <c r="E37" s="35"/>
      <c r="F37" s="35"/>
      <c r="G37" s="35"/>
      <c r="H37" s="35"/>
      <c r="I37" s="35"/>
      <c r="J37" s="35"/>
      <c r="K37" s="35"/>
      <c r="L37" s="37"/>
      <c r="M37" s="35"/>
      <c r="N37" s="21"/>
      <c r="O37" s="37"/>
      <c r="P37" s="26"/>
      <c r="Q37" s="36"/>
      <c r="V37" s="62" t="s">
        <v>382</v>
      </c>
      <c r="W37" s="62">
        <v>5</v>
      </c>
      <c r="AB37" s="408" t="s">
        <v>65</v>
      </c>
      <c r="AC37" s="409">
        <v>82282</v>
      </c>
      <c r="AD37" s="408">
        <v>1</v>
      </c>
    </row>
    <row r="38" spans="2:30" ht="12" customHeight="1">
      <c r="B38" s="12"/>
      <c r="C38" s="24"/>
      <c r="D38" s="13"/>
      <c r="E38" s="35" t="s">
        <v>886</v>
      </c>
      <c r="F38" s="35"/>
      <c r="G38" s="35"/>
      <c r="H38" s="35"/>
      <c r="I38" s="35"/>
      <c r="J38" s="35"/>
      <c r="K38" s="35"/>
      <c r="L38" s="35"/>
      <c r="M38" s="35"/>
      <c r="N38" s="21"/>
      <c r="O38" s="21"/>
      <c r="P38" s="26"/>
      <c r="Q38" s="36"/>
      <c r="AB38" s="408" t="s">
        <v>48</v>
      </c>
      <c r="AC38" s="409">
        <v>78781</v>
      </c>
      <c r="AD38" s="408">
        <v>0</v>
      </c>
    </row>
    <row r="39" spans="2:30" ht="12" customHeight="1">
      <c r="B39" s="12"/>
      <c r="C39" s="24"/>
      <c r="D39" s="13"/>
      <c r="E39" s="35" t="s">
        <v>887</v>
      </c>
      <c r="F39" s="35"/>
      <c r="G39" s="35"/>
      <c r="H39" s="35"/>
      <c r="I39" s="35"/>
      <c r="J39" s="35"/>
      <c r="K39" s="35"/>
      <c r="L39" s="35"/>
      <c r="M39" s="35"/>
      <c r="N39" s="21"/>
      <c r="O39" s="21"/>
      <c r="P39" s="26"/>
      <c r="Q39" s="36"/>
      <c r="S39" s="2" t="s">
        <v>887</v>
      </c>
      <c r="AB39" s="408" t="s">
        <v>66</v>
      </c>
      <c r="AC39" s="409">
        <v>72261</v>
      </c>
      <c r="AD39" s="408">
        <v>0</v>
      </c>
    </row>
    <row r="40" spans="2:30" ht="12" customHeight="1">
      <c r="B40" s="12"/>
      <c r="E40" s="35" t="s">
        <v>888</v>
      </c>
      <c r="F40" s="35"/>
      <c r="G40" s="35"/>
      <c r="H40" s="35"/>
      <c r="I40" s="35"/>
      <c r="J40" s="35"/>
      <c r="K40" s="35"/>
      <c r="L40" s="35"/>
      <c r="M40" s="35"/>
      <c r="Q40" s="38"/>
      <c r="V40" s="93" t="s">
        <v>215</v>
      </c>
      <c r="X40" s="62" t="s">
        <v>498</v>
      </c>
      <c r="Z40" s="274">
        <v>4000</v>
      </c>
      <c r="AB40" s="408"/>
      <c r="AC40" s="408"/>
      <c r="AD40" s="408"/>
    </row>
    <row r="41" spans="2:30" ht="12" customHeight="1">
      <c r="B41" s="39"/>
      <c r="E41" s="35" t="s">
        <v>889</v>
      </c>
      <c r="F41" s="37"/>
      <c r="G41" s="37"/>
      <c r="H41" s="37"/>
      <c r="I41" s="37"/>
      <c r="J41" s="37"/>
      <c r="K41" s="37"/>
      <c r="L41" s="37"/>
      <c r="M41" s="37"/>
      <c r="O41" s="22"/>
      <c r="Q41" s="38"/>
      <c r="X41" s="62" t="s">
        <v>499</v>
      </c>
      <c r="Z41" s="62">
        <v>350</v>
      </c>
      <c r="AB41" s="408" t="s">
        <v>724</v>
      </c>
      <c r="AC41" s="409">
        <v>82282</v>
      </c>
      <c r="AD41" s="408">
        <v>1</v>
      </c>
    </row>
    <row r="42" spans="2:30" ht="12" customHeight="1">
      <c r="B42" s="39"/>
      <c r="E42" s="35" t="s">
        <v>105</v>
      </c>
      <c r="F42" s="490"/>
      <c r="G42" s="491"/>
      <c r="H42" s="491"/>
      <c r="I42" s="491"/>
      <c r="J42" s="491"/>
      <c r="K42" s="491"/>
      <c r="L42" s="491"/>
      <c r="M42" s="491"/>
      <c r="N42" s="492"/>
      <c r="O42" s="22"/>
      <c r="Q42" s="38"/>
      <c r="U42" s="62" t="s">
        <v>490</v>
      </c>
      <c r="V42" s="332" t="s">
        <v>890</v>
      </c>
      <c r="X42" s="62" t="s">
        <v>890</v>
      </c>
      <c r="Y42" s="62" t="s">
        <v>891</v>
      </c>
      <c r="Z42" s="62">
        <v>1</v>
      </c>
      <c r="AB42" s="409" t="s">
        <v>736</v>
      </c>
      <c r="AC42" s="408">
        <v>246846</v>
      </c>
      <c r="AD42" s="408"/>
    </row>
    <row r="43" spans="2:30" ht="12" customHeight="1">
      <c r="B43" s="39"/>
      <c r="E43" s="35"/>
      <c r="F43" s="493"/>
      <c r="G43" s="489"/>
      <c r="H43" s="489"/>
      <c r="I43" s="489"/>
      <c r="J43" s="462" t="s">
        <v>956</v>
      </c>
      <c r="K43" s="489"/>
      <c r="L43" s="489"/>
      <c r="M43" s="489"/>
      <c r="N43" s="494"/>
      <c r="O43" s="22"/>
      <c r="Q43" s="38"/>
      <c r="U43" s="62" t="s">
        <v>13</v>
      </c>
      <c r="V43" s="62">
        <v>25174</v>
      </c>
      <c r="X43" s="62">
        <v>25174</v>
      </c>
      <c r="Y43" s="62">
        <v>45115</v>
      </c>
      <c r="Z43" s="62">
        <v>0</v>
      </c>
      <c r="AB43" s="408" t="s">
        <v>47</v>
      </c>
      <c r="AC43" s="408">
        <v>296.89999999999998</v>
      </c>
      <c r="AD43" s="408"/>
    </row>
    <row r="44" spans="2:30" ht="12" customHeight="1">
      <c r="B44" s="39"/>
      <c r="E44" s="35" t="s">
        <v>105</v>
      </c>
      <c r="F44" s="495"/>
      <c r="G44" s="496"/>
      <c r="H44" s="496"/>
      <c r="I44" s="496"/>
      <c r="J44" s="496"/>
      <c r="K44" s="496"/>
      <c r="L44" s="496"/>
      <c r="M44" s="496"/>
      <c r="N44" s="497"/>
      <c r="O44" s="22"/>
      <c r="Q44" s="38"/>
      <c r="U44" s="62" t="s">
        <v>556</v>
      </c>
      <c r="V44" s="62">
        <v>25174</v>
      </c>
    </row>
    <row r="45" spans="2:30" ht="12" customHeight="1">
      <c r="B45" s="39"/>
      <c r="E45" s="35"/>
      <c r="F45" s="37"/>
      <c r="G45" s="37"/>
      <c r="H45" s="37"/>
      <c r="I45" s="37"/>
      <c r="J45" s="37"/>
      <c r="K45" s="37"/>
      <c r="L45" s="37"/>
      <c r="M45" s="37"/>
      <c r="O45" s="22"/>
      <c r="Q45" s="38"/>
      <c r="X45" s="93">
        <v>44903</v>
      </c>
      <c r="Z45" s="62" t="s">
        <v>765</v>
      </c>
    </row>
    <row r="46" spans="2:30" ht="12" customHeight="1">
      <c r="B46" s="39"/>
      <c r="C46" s="44" t="s">
        <v>457</v>
      </c>
      <c r="E46" s="35"/>
      <c r="F46" s="44" t="s">
        <v>466</v>
      </c>
      <c r="G46" s="37"/>
      <c r="H46" s="37"/>
      <c r="I46" s="37"/>
      <c r="J46" s="37"/>
      <c r="K46" s="37"/>
      <c r="L46" s="44" t="s">
        <v>105</v>
      </c>
      <c r="M46" s="37"/>
      <c r="O46" s="22"/>
      <c r="Q46" s="38"/>
      <c r="X46" s="275">
        <v>44.9</v>
      </c>
      <c r="Y46" s="62" t="s">
        <v>488</v>
      </c>
      <c r="Z46" s="62" t="s">
        <v>892</v>
      </c>
    </row>
    <row r="47" spans="2:30" ht="12" customHeight="1">
      <c r="B47" s="39"/>
      <c r="C47" s="44" t="s">
        <v>458</v>
      </c>
      <c r="E47" s="35"/>
      <c r="F47" s="44" t="s">
        <v>470</v>
      </c>
      <c r="G47" s="37"/>
      <c r="H47" s="37"/>
      <c r="I47" s="37"/>
      <c r="J47" s="37"/>
      <c r="K47" s="37"/>
      <c r="L47" s="44" t="s">
        <v>105</v>
      </c>
      <c r="M47" s="37"/>
      <c r="O47" s="22"/>
      <c r="Q47" s="38"/>
    </row>
    <row r="48" spans="2:30" ht="12" customHeight="1">
      <c r="B48" s="39"/>
      <c r="C48" s="44" t="s">
        <v>459</v>
      </c>
      <c r="E48" s="35"/>
      <c r="F48" s="44" t="s">
        <v>766</v>
      </c>
      <c r="G48" s="37"/>
      <c r="H48" s="37"/>
      <c r="I48" s="37"/>
      <c r="J48" s="37"/>
      <c r="K48" s="37"/>
      <c r="L48" s="44" t="s">
        <v>105</v>
      </c>
      <c r="M48" s="37"/>
      <c r="O48" s="22"/>
      <c r="Q48" s="38"/>
    </row>
    <row r="49" spans="2:38" ht="12" customHeight="1">
      <c r="B49" s="39"/>
      <c r="C49" s="44" t="s">
        <v>460</v>
      </c>
      <c r="E49" s="35"/>
      <c r="F49" s="44" t="s">
        <v>469</v>
      </c>
      <c r="G49" s="37"/>
      <c r="H49" s="37"/>
      <c r="I49" s="37"/>
      <c r="J49" s="37"/>
      <c r="K49" s="37"/>
      <c r="L49" s="44"/>
      <c r="M49" s="37"/>
      <c r="O49" s="22"/>
      <c r="Q49" s="38"/>
    </row>
    <row r="50" spans="2:38" ht="12" customHeight="1">
      <c r="B50" s="39"/>
      <c r="C50" s="44" t="s">
        <v>461</v>
      </c>
      <c r="E50" s="35"/>
      <c r="F50" s="44" t="s">
        <v>768</v>
      </c>
      <c r="G50" s="37"/>
      <c r="H50" s="37"/>
      <c r="I50" s="37"/>
      <c r="J50" s="37"/>
      <c r="K50" s="37"/>
      <c r="L50" s="44"/>
      <c r="M50" s="37"/>
      <c r="O50" s="22"/>
      <c r="Q50" s="38"/>
    </row>
    <row r="51" spans="2:38" ht="12" customHeight="1">
      <c r="B51" s="39"/>
      <c r="C51" s="44" t="s">
        <v>462</v>
      </c>
      <c r="D51" s="24"/>
      <c r="E51" s="24"/>
      <c r="F51" s="44" t="s">
        <v>105</v>
      </c>
      <c r="G51" s="37"/>
      <c r="H51" s="24"/>
      <c r="I51" s="24"/>
      <c r="J51" s="37"/>
      <c r="K51" s="37"/>
      <c r="L51" s="44"/>
      <c r="M51" s="37"/>
      <c r="Q51" s="38"/>
      <c r="U51" s="2" t="s">
        <v>176</v>
      </c>
      <c r="V51" s="22">
        <v>0</v>
      </c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2:38" ht="12" customHeight="1">
      <c r="B52" s="39"/>
      <c r="C52" s="44" t="s">
        <v>463</v>
      </c>
      <c r="D52" s="24"/>
      <c r="E52" s="24"/>
      <c r="F52" s="44" t="s">
        <v>105</v>
      </c>
      <c r="G52" s="37"/>
      <c r="H52" s="24"/>
      <c r="I52" s="24"/>
      <c r="J52" s="37"/>
      <c r="K52" s="37"/>
      <c r="L52" s="44"/>
      <c r="M52" s="37"/>
      <c r="O52" s="29"/>
      <c r="Q52" s="38"/>
      <c r="U52" s="2" t="s">
        <v>201</v>
      </c>
      <c r="V52" s="2">
        <v>202120</v>
      </c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2:38" ht="12" customHeight="1">
      <c r="B53" s="39"/>
      <c r="C53" s="44" t="s">
        <v>465</v>
      </c>
      <c r="D53" s="24"/>
      <c r="E53" s="24"/>
      <c r="F53" s="44" t="s">
        <v>105</v>
      </c>
      <c r="G53" s="37"/>
      <c r="H53" s="24"/>
      <c r="I53" s="24"/>
      <c r="J53" s="37"/>
      <c r="K53" s="37"/>
      <c r="L53" s="44"/>
      <c r="M53" s="37"/>
      <c r="Q53" s="38"/>
      <c r="U53" s="2" t="s">
        <v>209</v>
      </c>
      <c r="V53" s="61">
        <v>0</v>
      </c>
      <c r="W53" s="61"/>
      <c r="X53" s="61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2:38" ht="14.1" customHeight="1">
      <c r="B54" s="39"/>
      <c r="C54" s="24"/>
      <c r="D54" s="24"/>
      <c r="E54" s="24"/>
      <c r="F54" s="22"/>
      <c r="G54" s="22"/>
      <c r="H54" s="24"/>
      <c r="I54" s="24"/>
      <c r="J54" s="22"/>
      <c r="K54" s="22"/>
      <c r="L54" s="22"/>
      <c r="M54" s="22"/>
      <c r="Q54" s="38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2:38" ht="14.1" customHeight="1">
      <c r="B55" s="40"/>
      <c r="C55" s="41"/>
      <c r="D55" s="42" t="s">
        <v>960</v>
      </c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3"/>
      <c r="U55" s="2"/>
      <c r="V55" s="2" t="s">
        <v>206</v>
      </c>
      <c r="W55" s="2" t="s">
        <v>210</v>
      </c>
      <c r="X55" s="2" t="s">
        <v>893</v>
      </c>
      <c r="Y55" s="2" t="s">
        <v>211</v>
      </c>
      <c r="Z55" s="2" t="s">
        <v>212</v>
      </c>
      <c r="AA55" s="2" t="s">
        <v>894</v>
      </c>
      <c r="AB55" s="2" t="s">
        <v>213</v>
      </c>
      <c r="AC55" s="2">
        <v>0</v>
      </c>
      <c r="AD55" s="2" t="s">
        <v>214</v>
      </c>
      <c r="AE55" s="2" t="s">
        <v>883</v>
      </c>
      <c r="AF55" s="2"/>
      <c r="AG55" s="2"/>
      <c r="AH55" s="2"/>
      <c r="AI55" s="2"/>
      <c r="AJ55" s="2"/>
    </row>
    <row r="56" spans="2:38" ht="14.1" customHeight="1"/>
    <row r="57" spans="2:38" ht="14.1" hidden="1" customHeight="1"/>
    <row r="58" spans="2:38" ht="14.1" hidden="1" customHeight="1"/>
    <row r="59" spans="2:38" ht="14.1" hidden="1" customHeight="1"/>
    <row r="60" spans="2:38" ht="14.1" hidden="1" customHeight="1"/>
    <row r="61" spans="2:38" ht="14.1" hidden="1" customHeight="1">
      <c r="U61" s="2" t="s">
        <v>166</v>
      </c>
      <c r="V61" s="29" t="s">
        <v>215</v>
      </c>
    </row>
    <row r="62" spans="2:38" ht="14.1" hidden="1" customHeight="1">
      <c r="U62" s="2" t="s">
        <v>737</v>
      </c>
      <c r="V62" s="2">
        <v>0</v>
      </c>
    </row>
    <row r="63" spans="2:38" ht="14.1" hidden="1" customHeight="1">
      <c r="U63" s="2"/>
      <c r="V63" s="2"/>
    </row>
    <row r="64" spans="2:38" ht="14.1" hidden="1" customHeight="1">
      <c r="U64" s="2" t="s">
        <v>111</v>
      </c>
      <c r="V64" s="2">
        <v>0</v>
      </c>
      <c r="W64" s="26"/>
      <c r="X64" s="26"/>
      <c r="Y64" s="26"/>
      <c r="Z64" s="26"/>
      <c r="AA64" s="26"/>
      <c r="AB64" s="26"/>
      <c r="AC64" s="26"/>
      <c r="AD64" s="44"/>
      <c r="AE64" s="46"/>
      <c r="AF64" s="44"/>
      <c r="AG64" s="44"/>
      <c r="AH64" s="44"/>
      <c r="AI64" s="44"/>
      <c r="AJ64" s="44"/>
      <c r="AK64" s="44"/>
      <c r="AL64" s="44"/>
    </row>
    <row r="65" spans="21:41" ht="14.1" hidden="1" customHeight="1">
      <c r="U65" s="2" t="s">
        <v>47</v>
      </c>
      <c r="V65" s="29">
        <v>0</v>
      </c>
      <c r="W65" s="26"/>
      <c r="X65" s="26"/>
      <c r="Y65" s="26"/>
      <c r="Z65" s="26"/>
      <c r="AA65" s="26"/>
      <c r="AB65" s="26"/>
      <c r="AC65" s="26"/>
      <c r="AD65" s="26"/>
      <c r="AE65" s="44"/>
      <c r="AF65" s="44"/>
      <c r="AG65" s="44"/>
      <c r="AH65" s="44"/>
      <c r="AI65" s="44"/>
      <c r="AJ65" s="44"/>
      <c r="AK65" s="26"/>
      <c r="AL65" s="44"/>
      <c r="AO65" s="26"/>
    </row>
    <row r="66" spans="21:41" ht="14.1" hidden="1" customHeight="1">
      <c r="U66" s="2"/>
      <c r="V66" s="2"/>
      <c r="W66" s="26"/>
      <c r="X66" s="26"/>
      <c r="Y66" s="26"/>
      <c r="Z66" s="26"/>
      <c r="AA66" s="26"/>
      <c r="AB66" s="26"/>
      <c r="AC66" s="26"/>
      <c r="AD66" s="26"/>
      <c r="AE66" s="44"/>
      <c r="AF66" s="56"/>
      <c r="AG66" s="44"/>
      <c r="AH66" s="44"/>
      <c r="AI66" s="44"/>
      <c r="AJ66" s="44"/>
      <c r="AK66" s="26"/>
      <c r="AL66" s="44"/>
      <c r="AO66" s="26"/>
    </row>
    <row r="67" spans="21:41" ht="14.1" hidden="1" customHeight="1">
      <c r="U67" s="2" t="s">
        <v>112</v>
      </c>
      <c r="V67" s="2">
        <v>40</v>
      </c>
      <c r="W67" s="26"/>
      <c r="X67" s="26"/>
      <c r="Y67" s="26"/>
      <c r="Z67" s="26"/>
      <c r="AA67" s="26"/>
      <c r="AB67" s="26"/>
      <c r="AC67" s="26"/>
      <c r="AD67" s="26"/>
      <c r="AE67" s="44"/>
      <c r="AF67" s="44"/>
      <c r="AG67" s="44"/>
      <c r="AH67" s="44"/>
      <c r="AI67" s="44"/>
      <c r="AJ67" s="44"/>
      <c r="AK67" s="26"/>
      <c r="AL67" s="44"/>
      <c r="AO67" s="26"/>
    </row>
    <row r="68" spans="21:41" ht="14.1" hidden="1" customHeight="1">
      <c r="U68" s="2" t="s">
        <v>47</v>
      </c>
      <c r="V68" s="29">
        <v>0.1444043321299639</v>
      </c>
      <c r="W68" s="46"/>
      <c r="X68" s="46"/>
      <c r="Y68" s="26"/>
      <c r="Z68" s="26"/>
      <c r="AA68" s="26"/>
      <c r="AB68" s="26"/>
      <c r="AC68" s="26"/>
      <c r="AD68" s="46"/>
      <c r="AE68" s="44"/>
      <c r="AF68" s="44"/>
      <c r="AG68" s="44"/>
      <c r="AH68" s="44"/>
      <c r="AI68" s="44"/>
      <c r="AJ68" s="44"/>
      <c r="AK68" s="26"/>
      <c r="AL68" s="44"/>
      <c r="AO68" s="26"/>
    </row>
    <row r="69" spans="21:41" ht="14.1" hidden="1" customHeight="1">
      <c r="U69" s="2"/>
      <c r="V69" s="2"/>
      <c r="W69" s="46"/>
      <c r="X69" s="46"/>
      <c r="Y69" s="26"/>
      <c r="Z69" s="26"/>
      <c r="AA69" s="26"/>
      <c r="AB69" s="26"/>
      <c r="AC69" s="26"/>
      <c r="AD69" s="46"/>
      <c r="AE69" s="44"/>
      <c r="AF69" s="44"/>
      <c r="AG69" s="44"/>
      <c r="AH69" s="44"/>
      <c r="AI69" s="44"/>
      <c r="AJ69" s="44"/>
      <c r="AK69" s="26"/>
      <c r="AL69" s="44"/>
      <c r="AO69" s="26"/>
    </row>
    <row r="70" spans="21:41" ht="14.1" hidden="1" customHeight="1">
      <c r="U70" s="2" t="s">
        <v>113</v>
      </c>
      <c r="V70" s="2">
        <v>0</v>
      </c>
      <c r="W70" s="46"/>
      <c r="X70" s="46"/>
      <c r="Y70" s="26"/>
      <c r="Z70" s="26"/>
      <c r="AA70" s="26"/>
      <c r="AB70" s="26"/>
      <c r="AC70" s="26"/>
      <c r="AD70" s="46"/>
      <c r="AE70" s="44"/>
      <c r="AF70" s="44"/>
      <c r="AG70" s="44"/>
      <c r="AH70" s="44"/>
      <c r="AI70" s="44"/>
      <c r="AJ70" s="44"/>
      <c r="AK70" s="26"/>
      <c r="AL70" s="44"/>
      <c r="AO70" s="26"/>
    </row>
    <row r="71" spans="21:41" ht="14.1" hidden="1" customHeight="1">
      <c r="U71" s="2" t="s">
        <v>47</v>
      </c>
      <c r="V71" s="29" t="e">
        <v>#VALUE!</v>
      </c>
      <c r="W71" s="44"/>
      <c r="X71" s="44"/>
      <c r="Y71" s="26"/>
      <c r="Z71" s="26"/>
      <c r="AA71" s="26"/>
      <c r="AB71" s="26"/>
      <c r="AC71" s="26"/>
      <c r="AD71" s="44"/>
      <c r="AE71" s="44"/>
      <c r="AF71" s="44"/>
      <c r="AG71" s="44"/>
      <c r="AH71" s="44"/>
      <c r="AI71" s="44"/>
      <c r="AJ71" s="44"/>
      <c r="AK71" s="26"/>
      <c r="AL71" s="44"/>
      <c r="AO71" s="26"/>
    </row>
    <row r="72" spans="21:41" ht="14.1" hidden="1" customHeight="1">
      <c r="U72" s="2"/>
      <c r="V72" s="2"/>
      <c r="W72" s="44"/>
      <c r="X72" s="44"/>
      <c r="Y72" s="26"/>
      <c r="Z72" s="26"/>
      <c r="AA72" s="26"/>
      <c r="AB72" s="26"/>
      <c r="AC72" s="26"/>
      <c r="AD72" s="44"/>
      <c r="AE72" s="44"/>
      <c r="AF72" s="44"/>
      <c r="AG72" s="44"/>
      <c r="AH72" s="44"/>
      <c r="AI72" s="44"/>
      <c r="AJ72" s="44"/>
      <c r="AK72" s="26"/>
      <c r="AL72" s="44"/>
      <c r="AO72" s="26"/>
    </row>
    <row r="73" spans="21:41" ht="14.1" hidden="1" customHeight="1">
      <c r="U73" s="2"/>
      <c r="V73" s="34"/>
      <c r="W73" s="44"/>
      <c r="X73" s="44"/>
      <c r="Y73" s="26"/>
      <c r="Z73" s="26"/>
      <c r="AA73" s="26"/>
      <c r="AB73" s="26"/>
      <c r="AC73" s="26"/>
      <c r="AD73" s="44"/>
      <c r="AE73" s="44"/>
      <c r="AF73" s="44"/>
      <c r="AG73" s="44"/>
      <c r="AH73" s="44"/>
      <c r="AI73" s="44"/>
      <c r="AJ73" s="44"/>
      <c r="AK73" s="26"/>
      <c r="AL73" s="44"/>
      <c r="AO73" s="26"/>
    </row>
    <row r="74" spans="21:41" ht="14.1" hidden="1" customHeight="1">
      <c r="U74" s="2" t="s">
        <v>738</v>
      </c>
      <c r="V74" s="34">
        <v>0</v>
      </c>
      <c r="W74" s="44"/>
      <c r="X74" s="44"/>
      <c r="Y74" s="26"/>
      <c r="Z74" s="26"/>
      <c r="AA74" s="26"/>
      <c r="AB74" s="26"/>
      <c r="AC74" s="26"/>
      <c r="AD74" s="44"/>
      <c r="AE74" s="44"/>
      <c r="AF74" s="44"/>
      <c r="AG74" s="44"/>
      <c r="AH74" s="44"/>
      <c r="AI74" s="44"/>
      <c r="AJ74" s="44"/>
      <c r="AK74" s="26"/>
      <c r="AL74" s="44"/>
      <c r="AO74" s="26"/>
    </row>
    <row r="75" spans="21:41" ht="14.1" hidden="1" customHeight="1">
      <c r="V75" s="44"/>
      <c r="W75" s="26"/>
      <c r="X75" s="44"/>
      <c r="Y75" s="26"/>
      <c r="Z75" s="26"/>
      <c r="AA75" s="26"/>
      <c r="AB75" s="26"/>
      <c r="AC75" s="26"/>
      <c r="AD75" s="44"/>
      <c r="AE75" s="44"/>
      <c r="AF75" s="44"/>
      <c r="AG75" s="44"/>
      <c r="AH75" s="44"/>
      <c r="AI75" s="44"/>
      <c r="AJ75" s="44"/>
      <c r="AK75" s="26"/>
      <c r="AL75" s="44"/>
      <c r="AO75" s="26"/>
    </row>
    <row r="76" spans="21:41" ht="14.1" hidden="1" customHeight="1">
      <c r="V76" s="44"/>
      <c r="W76" s="26"/>
      <c r="X76" s="44"/>
      <c r="Y76" s="26"/>
      <c r="Z76" s="26"/>
      <c r="AA76" s="26"/>
      <c r="AB76" s="26"/>
      <c r="AC76" s="26"/>
      <c r="AD76" s="44"/>
      <c r="AE76" s="44"/>
      <c r="AF76" s="44"/>
      <c r="AG76" s="44"/>
      <c r="AH76" s="44"/>
      <c r="AI76" s="44"/>
      <c r="AJ76" s="44"/>
      <c r="AK76" s="26"/>
      <c r="AL76" s="44"/>
      <c r="AO76" s="26"/>
    </row>
    <row r="77" spans="21:41" ht="14.1" hidden="1" customHeight="1">
      <c r="V77" s="44"/>
      <c r="W77" s="26"/>
      <c r="X77" s="44"/>
      <c r="Y77" s="26"/>
      <c r="Z77" s="26"/>
      <c r="AA77" s="26"/>
      <c r="AB77" s="26"/>
      <c r="AC77" s="26"/>
      <c r="AD77" s="44"/>
      <c r="AE77" s="44"/>
      <c r="AF77" s="44"/>
      <c r="AG77" s="44"/>
      <c r="AH77" s="44"/>
      <c r="AI77" s="44"/>
      <c r="AJ77" s="44"/>
      <c r="AK77" s="26"/>
      <c r="AL77" s="44"/>
      <c r="AO77" s="26"/>
    </row>
    <row r="78" spans="21:41" ht="14.1" hidden="1" customHeight="1">
      <c r="V78" s="44"/>
      <c r="W78" s="46"/>
      <c r="X78" s="44"/>
      <c r="Y78" s="26"/>
      <c r="Z78" s="26"/>
      <c r="AA78" s="26"/>
      <c r="AB78" s="26"/>
      <c r="AC78" s="26"/>
      <c r="AD78" s="44"/>
      <c r="AE78" s="44"/>
      <c r="AF78" s="44"/>
      <c r="AG78" s="44"/>
      <c r="AH78" s="44"/>
      <c r="AI78" s="44"/>
      <c r="AJ78" s="44"/>
      <c r="AK78" s="26"/>
      <c r="AL78" s="44"/>
      <c r="AO78" s="26"/>
    </row>
    <row r="79" spans="21:41" ht="14.1" hidden="1" customHeight="1">
      <c r="V79" s="44"/>
      <c r="W79" s="46"/>
      <c r="X79" s="44"/>
      <c r="Y79" s="26"/>
      <c r="Z79" s="26"/>
      <c r="AA79" s="26"/>
      <c r="AB79" s="26"/>
      <c r="AC79" s="26"/>
      <c r="AD79" s="44"/>
      <c r="AE79" s="44"/>
      <c r="AF79" s="44"/>
      <c r="AG79" s="44"/>
      <c r="AH79" s="44"/>
      <c r="AI79" s="44"/>
      <c r="AJ79" s="44"/>
      <c r="AK79" s="26"/>
      <c r="AL79" s="44"/>
    </row>
    <row r="80" spans="21:41" ht="14.1" hidden="1" customHeight="1">
      <c r="V80" s="44" t="s">
        <v>105</v>
      </c>
      <c r="W80" s="46"/>
      <c r="X80" s="44"/>
      <c r="Y80" s="26"/>
      <c r="Z80" s="26"/>
      <c r="AA80" s="26"/>
      <c r="AB80" s="26"/>
      <c r="AC80" s="26"/>
      <c r="AD80" s="44"/>
      <c r="AE80" s="44"/>
      <c r="AF80" s="44"/>
      <c r="AG80" s="44"/>
      <c r="AH80" s="44"/>
      <c r="AI80" s="44"/>
      <c r="AJ80" s="44"/>
      <c r="AK80" s="26" t="s">
        <v>105</v>
      </c>
      <c r="AL80" s="44"/>
      <c r="AO80" s="62" t="s">
        <v>105</v>
      </c>
    </row>
    <row r="81" spans="22:41" ht="14.1" hidden="1" customHeight="1">
      <c r="V81" s="44" t="s">
        <v>105</v>
      </c>
      <c r="W81" s="44"/>
      <c r="X81" s="44"/>
      <c r="Y81" s="26"/>
      <c r="Z81" s="26"/>
      <c r="AA81" s="26"/>
      <c r="AB81" s="26"/>
      <c r="AC81" s="26"/>
      <c r="AD81" s="44"/>
      <c r="AE81" s="44"/>
      <c r="AF81" s="44"/>
      <c r="AG81" s="44"/>
      <c r="AH81" s="44"/>
      <c r="AI81" s="44"/>
      <c r="AJ81" s="44"/>
      <c r="AK81" s="26" t="s">
        <v>105</v>
      </c>
      <c r="AL81" s="44"/>
      <c r="AO81" s="62" t="s">
        <v>105</v>
      </c>
    </row>
    <row r="82" spans="22:41" ht="14.1" hidden="1" customHeight="1">
      <c r="V82" s="44" t="s">
        <v>105</v>
      </c>
      <c r="W82" s="44"/>
      <c r="X82" s="44"/>
      <c r="Y82" s="26"/>
      <c r="Z82" s="26"/>
      <c r="AA82" s="26"/>
      <c r="AB82" s="26"/>
      <c r="AC82" s="26"/>
      <c r="AD82" s="44"/>
      <c r="AE82" s="44"/>
      <c r="AF82" s="44"/>
      <c r="AG82" s="44"/>
      <c r="AH82" s="44"/>
      <c r="AI82" s="44"/>
      <c r="AJ82" s="44"/>
      <c r="AK82" s="26" t="s">
        <v>105</v>
      </c>
      <c r="AL82" s="44"/>
      <c r="AO82" s="62" t="s">
        <v>105</v>
      </c>
    </row>
    <row r="83" spans="22:41" ht="14.1" hidden="1" customHeight="1">
      <c r="V83" s="44" t="s">
        <v>105</v>
      </c>
      <c r="W83" s="44"/>
      <c r="X83" s="44"/>
      <c r="Y83" s="26"/>
      <c r="Z83" s="26"/>
      <c r="AA83" s="26"/>
      <c r="AB83" s="26"/>
      <c r="AC83" s="26"/>
      <c r="AD83" s="44"/>
      <c r="AE83" s="44"/>
      <c r="AF83" s="44"/>
      <c r="AG83" s="44"/>
      <c r="AH83" s="44"/>
      <c r="AI83" s="44"/>
      <c r="AJ83" s="44"/>
      <c r="AK83" s="26" t="s">
        <v>105</v>
      </c>
      <c r="AL83" s="44"/>
      <c r="AO83" s="62" t="s">
        <v>105</v>
      </c>
    </row>
    <row r="84" spans="22:41" ht="14.1" hidden="1" customHeight="1">
      <c r="V84" s="44" t="s">
        <v>105</v>
      </c>
      <c r="W84" s="44"/>
      <c r="X84" s="44"/>
      <c r="Y84" s="26"/>
      <c r="Z84" s="26"/>
      <c r="AA84" s="26"/>
      <c r="AB84" s="26"/>
      <c r="AC84" s="26"/>
      <c r="AD84" s="44"/>
      <c r="AE84" s="44"/>
      <c r="AF84" s="44"/>
      <c r="AG84" s="44"/>
      <c r="AH84" s="44"/>
      <c r="AI84" s="44"/>
      <c r="AJ84" s="44"/>
      <c r="AK84" s="26" t="s">
        <v>105</v>
      </c>
      <c r="AL84" s="44"/>
      <c r="AO84" s="62" t="s">
        <v>105</v>
      </c>
    </row>
    <row r="85" spans="22:41" ht="14.1" hidden="1" customHeight="1">
      <c r="V85" s="44" t="s">
        <v>105</v>
      </c>
      <c r="W85" s="44"/>
      <c r="X85" s="44"/>
      <c r="Y85" s="26"/>
      <c r="Z85" s="26"/>
      <c r="AA85" s="26"/>
      <c r="AB85" s="26"/>
      <c r="AC85" s="26"/>
      <c r="AD85" s="44"/>
      <c r="AE85" s="44"/>
      <c r="AF85" s="44"/>
      <c r="AG85" s="44"/>
      <c r="AH85" s="44"/>
      <c r="AI85" s="44"/>
      <c r="AJ85" s="44"/>
      <c r="AK85" s="44" t="s">
        <v>105</v>
      </c>
      <c r="AL85" s="44"/>
      <c r="AO85" s="62" t="s">
        <v>105</v>
      </c>
    </row>
    <row r="86" spans="22:41" ht="14.1" hidden="1" customHeight="1">
      <c r="V86" s="44"/>
      <c r="W86" s="44"/>
      <c r="X86" s="44"/>
      <c r="Y86" s="26"/>
      <c r="Z86" s="26"/>
      <c r="AA86" s="26"/>
      <c r="AB86" s="26"/>
      <c r="AC86" s="44"/>
      <c r="AD86" s="44"/>
      <c r="AE86" s="44"/>
      <c r="AF86" s="44"/>
      <c r="AG86" s="44"/>
      <c r="AH86" s="44"/>
      <c r="AI86" s="44"/>
      <c r="AJ86" s="44"/>
      <c r="AK86" s="44"/>
      <c r="AL86" s="44"/>
    </row>
    <row r="87" spans="22:41" ht="14.1" hidden="1" customHeight="1"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</row>
    <row r="88" spans="22:41" ht="14.1" hidden="1" customHeight="1"/>
    <row r="89" spans="22:41" ht="14.1" hidden="1" customHeight="1"/>
    <row r="90" spans="22:41" ht="14.1" hidden="1" customHeight="1"/>
    <row r="91" spans="22:41" ht="14.1" hidden="1" customHeight="1">
      <c r="AB91" s="62" t="s">
        <v>487</v>
      </c>
      <c r="AC91" s="62">
        <v>30</v>
      </c>
      <c r="AD91" s="290" t="s">
        <v>486</v>
      </c>
    </row>
    <row r="92" spans="22:41" ht="14.1" hidden="1" customHeight="1"/>
    <row r="93" spans="22:41" ht="14.1" hidden="1" customHeight="1"/>
    <row r="94" spans="22:41" ht="14.1" hidden="1" customHeight="1"/>
    <row r="95" spans="22:41" ht="14.1" hidden="1" customHeight="1"/>
    <row r="96" spans="22:41" ht="14.1" hidden="1" customHeight="1"/>
    <row r="97" spans="20:40" ht="14.1" hidden="1" customHeight="1">
      <c r="T97" s="93" t="s">
        <v>215</v>
      </c>
      <c r="Y97" s="62" t="s">
        <v>227</v>
      </c>
      <c r="AD97" s="62" t="s">
        <v>215</v>
      </c>
      <c r="AI97" s="62" t="s">
        <v>215</v>
      </c>
      <c r="AN97" s="62" t="s">
        <v>215</v>
      </c>
    </row>
    <row r="98" spans="20:40" ht="14.1" hidden="1" customHeight="1">
      <c r="Y98" s="62">
        <v>5</v>
      </c>
      <c r="AD98" s="62" t="s">
        <v>559</v>
      </c>
      <c r="AI98" s="62" t="s">
        <v>560</v>
      </c>
      <c r="AN98" s="62" t="s">
        <v>561</v>
      </c>
    </row>
    <row r="99" spans="20:40" ht="14.1" hidden="1" customHeight="1">
      <c r="T99" s="62" t="s">
        <v>457</v>
      </c>
      <c r="X99" s="122"/>
      <c r="Y99" s="26" t="s">
        <v>457</v>
      </c>
      <c r="AD99" s="26" t="s">
        <v>456</v>
      </c>
      <c r="AH99" s="26"/>
      <c r="AI99" s="26" t="s">
        <v>456</v>
      </c>
      <c r="AN99" s="26" t="s">
        <v>457</v>
      </c>
    </row>
    <row r="100" spans="20:40" ht="14.1" hidden="1" customHeight="1">
      <c r="T100" s="62" t="s">
        <v>458</v>
      </c>
      <c r="X100" s="292"/>
      <c r="Y100" s="26" t="s">
        <v>458</v>
      </c>
      <c r="AD100" s="26" t="s">
        <v>457</v>
      </c>
      <c r="AH100" s="26"/>
      <c r="AI100" s="26" t="s">
        <v>457</v>
      </c>
      <c r="AN100" s="26" t="s">
        <v>458</v>
      </c>
    </row>
    <row r="101" spans="20:40" ht="14.1" hidden="1" customHeight="1">
      <c r="T101" s="62" t="s">
        <v>459</v>
      </c>
      <c r="X101" s="292"/>
      <c r="Y101" s="26" t="s">
        <v>459</v>
      </c>
      <c r="AD101" s="26" t="s">
        <v>458</v>
      </c>
      <c r="AH101" s="26"/>
      <c r="AI101" s="26" t="s">
        <v>458</v>
      </c>
      <c r="AN101" s="26" t="s">
        <v>459</v>
      </c>
    </row>
    <row r="102" spans="20:40" ht="14.1" hidden="1" customHeight="1">
      <c r="T102" s="62" t="s">
        <v>460</v>
      </c>
      <c r="X102" s="292"/>
      <c r="Y102" s="26" t="s">
        <v>460</v>
      </c>
      <c r="AD102" s="26" t="s">
        <v>459</v>
      </c>
      <c r="AH102" s="26"/>
      <c r="AI102" s="26" t="s">
        <v>459</v>
      </c>
      <c r="AN102" s="26" t="s">
        <v>460</v>
      </c>
    </row>
    <row r="103" spans="20:40" ht="14.1" hidden="1" customHeight="1">
      <c r="T103" s="62" t="s">
        <v>461</v>
      </c>
      <c r="X103" s="292"/>
      <c r="Y103" s="26" t="s">
        <v>461</v>
      </c>
      <c r="AD103" s="26" t="s">
        <v>460</v>
      </c>
      <c r="AH103" s="26"/>
      <c r="AI103" s="26" t="s">
        <v>460</v>
      </c>
      <c r="AN103" s="26" t="s">
        <v>461</v>
      </c>
    </row>
    <row r="104" spans="20:40" ht="14.1" hidden="1" customHeight="1">
      <c r="T104" s="62" t="s">
        <v>462</v>
      </c>
      <c r="X104" s="292"/>
      <c r="Y104" s="26" t="s">
        <v>462</v>
      </c>
      <c r="AD104" s="26" t="s">
        <v>461</v>
      </c>
      <c r="AH104" s="26"/>
      <c r="AI104" s="26" t="s">
        <v>461</v>
      </c>
      <c r="AN104" s="26" t="s">
        <v>462</v>
      </c>
    </row>
    <row r="105" spans="20:40" ht="14.1" hidden="1" customHeight="1">
      <c r="T105" s="62" t="s">
        <v>463</v>
      </c>
      <c r="X105" s="292"/>
      <c r="Y105" s="26" t="s">
        <v>463</v>
      </c>
      <c r="AD105" s="26" t="s">
        <v>462</v>
      </c>
      <c r="AH105" s="26"/>
      <c r="AI105" s="26" t="s">
        <v>462</v>
      </c>
      <c r="AN105" s="26" t="s">
        <v>463</v>
      </c>
    </row>
    <row r="106" spans="20:40" ht="14.1" hidden="1" customHeight="1">
      <c r="T106" s="62" t="s">
        <v>465</v>
      </c>
      <c r="X106" s="292"/>
      <c r="Y106" s="26" t="s">
        <v>465</v>
      </c>
      <c r="AD106" s="26" t="s">
        <v>489</v>
      </c>
      <c r="AH106" s="26"/>
      <c r="AI106" s="26" t="s">
        <v>464</v>
      </c>
      <c r="AN106" s="26" t="s">
        <v>465</v>
      </c>
    </row>
    <row r="107" spans="20:40" ht="14.1" hidden="1" customHeight="1">
      <c r="T107" s="62" t="s">
        <v>466</v>
      </c>
      <c r="X107" s="292"/>
      <c r="Y107" s="26" t="s">
        <v>466</v>
      </c>
      <c r="AD107" s="26" t="s">
        <v>464</v>
      </c>
      <c r="AH107" s="26"/>
      <c r="AI107" s="26" t="s">
        <v>463</v>
      </c>
      <c r="AN107" s="26" t="s">
        <v>466</v>
      </c>
    </row>
    <row r="108" spans="20:40" ht="14.1" hidden="1" customHeight="1">
      <c r="T108" s="62" t="s">
        <v>470</v>
      </c>
      <c r="X108" s="292"/>
      <c r="Y108" s="26" t="s">
        <v>470</v>
      </c>
      <c r="AD108" s="26" t="s">
        <v>463</v>
      </c>
      <c r="AH108" s="26"/>
      <c r="AI108" s="26" t="s">
        <v>465</v>
      </c>
      <c r="AN108" s="26" t="s">
        <v>470</v>
      </c>
    </row>
    <row r="109" spans="20:40" ht="14.1" hidden="1" customHeight="1">
      <c r="T109" s="62" t="s">
        <v>766</v>
      </c>
      <c r="X109" s="292"/>
      <c r="Y109" s="26" t="s">
        <v>766</v>
      </c>
      <c r="AD109" s="26" t="s">
        <v>465</v>
      </c>
      <c r="AH109" s="26"/>
      <c r="AI109" s="26" t="s">
        <v>466</v>
      </c>
      <c r="AN109" s="26" t="s">
        <v>766</v>
      </c>
    </row>
    <row r="110" spans="20:40" ht="14.1" hidden="1" customHeight="1">
      <c r="T110" s="62" t="s">
        <v>469</v>
      </c>
      <c r="X110" s="292"/>
      <c r="Y110" s="26" t="s">
        <v>469</v>
      </c>
      <c r="AD110" s="26" t="s">
        <v>466</v>
      </c>
      <c r="AH110" s="26"/>
      <c r="AI110" s="26" t="s">
        <v>468</v>
      </c>
      <c r="AN110" s="26" t="s">
        <v>469</v>
      </c>
    </row>
    <row r="111" spans="20:40" ht="14.1" hidden="1" customHeight="1">
      <c r="T111" s="62" t="s">
        <v>768</v>
      </c>
      <c r="X111" s="292"/>
      <c r="Y111" s="26" t="s">
        <v>768</v>
      </c>
      <c r="AD111" s="26" t="s">
        <v>470</v>
      </c>
      <c r="AH111" s="26"/>
      <c r="AI111" s="26" t="s">
        <v>470</v>
      </c>
      <c r="AN111" s="26" t="s">
        <v>768</v>
      </c>
    </row>
    <row r="112" spans="20:40" ht="14.1" hidden="1" customHeight="1">
      <c r="T112" s="62" t="s">
        <v>105</v>
      </c>
      <c r="X112" s="292"/>
      <c r="Y112" s="26" t="s">
        <v>105</v>
      </c>
      <c r="AD112" s="26" t="s">
        <v>472</v>
      </c>
      <c r="AH112" s="26"/>
      <c r="AI112" s="26" t="s">
        <v>471</v>
      </c>
      <c r="AN112" s="26" t="s">
        <v>105</v>
      </c>
    </row>
    <row r="113" spans="20:40" ht="14.1" hidden="1" customHeight="1">
      <c r="T113" s="62" t="s">
        <v>105</v>
      </c>
      <c r="X113" s="292"/>
      <c r="Y113" s="26" t="s">
        <v>105</v>
      </c>
      <c r="AD113" s="26" t="s">
        <v>473</v>
      </c>
      <c r="AH113" s="26" t="s">
        <v>105</v>
      </c>
      <c r="AI113" s="26" t="s">
        <v>472</v>
      </c>
      <c r="AN113" s="26" t="s">
        <v>105</v>
      </c>
    </row>
    <row r="114" spans="20:40" ht="14.1" hidden="1" customHeight="1">
      <c r="T114" s="62" t="s">
        <v>105</v>
      </c>
      <c r="X114" s="292"/>
      <c r="Y114" s="26" t="s">
        <v>105</v>
      </c>
      <c r="AD114" s="26" t="s">
        <v>766</v>
      </c>
      <c r="AH114" s="26" t="s">
        <v>105</v>
      </c>
      <c r="AI114" s="26" t="s">
        <v>473</v>
      </c>
      <c r="AN114" s="26" t="s">
        <v>105</v>
      </c>
    </row>
    <row r="115" spans="20:40" ht="14.1" hidden="1" customHeight="1">
      <c r="T115" s="62" t="s">
        <v>105</v>
      </c>
      <c r="X115" s="292"/>
      <c r="Y115" s="26" t="s">
        <v>105</v>
      </c>
      <c r="AD115" s="26" t="s">
        <v>469</v>
      </c>
      <c r="AH115" s="26" t="s">
        <v>105</v>
      </c>
      <c r="AI115" s="26" t="s">
        <v>766</v>
      </c>
      <c r="AN115" s="26" t="s">
        <v>105</v>
      </c>
    </row>
    <row r="116" spans="20:40" ht="14.1" hidden="1" customHeight="1">
      <c r="T116" s="62" t="s">
        <v>105</v>
      </c>
      <c r="X116" s="292"/>
      <c r="Y116" s="26" t="s">
        <v>105</v>
      </c>
      <c r="AD116" s="26" t="s">
        <v>768</v>
      </c>
      <c r="AH116" s="62" t="s">
        <v>105</v>
      </c>
      <c r="AI116" s="26" t="s">
        <v>469</v>
      </c>
      <c r="AN116" s="26" t="s">
        <v>105</v>
      </c>
    </row>
    <row r="117" spans="20:40" ht="14.1" hidden="1" customHeight="1">
      <c r="T117" s="62" t="s">
        <v>105</v>
      </c>
      <c r="X117" s="26"/>
      <c r="Y117" s="26" t="s">
        <v>105</v>
      </c>
      <c r="AD117" s="26" t="s">
        <v>105</v>
      </c>
      <c r="AI117" s="26" t="s">
        <v>768</v>
      </c>
      <c r="AN117" s="62" t="s">
        <v>105</v>
      </c>
    </row>
    <row r="118" spans="20:40" ht="14.1" hidden="1" customHeight="1">
      <c r="Y118" s="26"/>
      <c r="AD118" s="26"/>
      <c r="AI118" s="26"/>
    </row>
    <row r="119" spans="20:40" ht="14.1" hidden="1" customHeight="1">
      <c r="Y119" s="26"/>
      <c r="AD119" s="26"/>
      <c r="AI119" s="26"/>
    </row>
    <row r="120" spans="20:40" ht="14.1" hidden="1" customHeight="1">
      <c r="Y120" s="26"/>
      <c r="AD120" s="44"/>
    </row>
    <row r="121" spans="20:40" ht="14.1" hidden="1" customHeight="1">
      <c r="Y121" s="26"/>
      <c r="AD121" s="44" t="s">
        <v>105</v>
      </c>
      <c r="AH121" s="62" t="s">
        <v>105</v>
      </c>
    </row>
    <row r="122" spans="20:40" ht="14.1" hidden="1" customHeight="1">
      <c r="Y122" s="26"/>
      <c r="AD122" s="62" t="s">
        <v>105</v>
      </c>
      <c r="AH122" s="62" t="s">
        <v>105</v>
      </c>
    </row>
    <row r="123" spans="20:40" ht="14.1" hidden="1" customHeight="1">
      <c r="Y123" s="26"/>
    </row>
    <row r="124" spans="20:40" ht="14.1" hidden="1" customHeight="1">
      <c r="Y124" s="26"/>
      <c r="AD124" s="62" t="s">
        <v>227</v>
      </c>
      <c r="AI124" s="62" t="s">
        <v>227</v>
      </c>
      <c r="AN124" s="62" t="s">
        <v>227</v>
      </c>
    </row>
    <row r="125" spans="20:40" ht="14.1" hidden="1" customHeight="1">
      <c r="AD125" s="62" t="s">
        <v>559</v>
      </c>
      <c r="AI125" s="62" t="s">
        <v>560</v>
      </c>
      <c r="AN125" s="62" t="s">
        <v>561</v>
      </c>
    </row>
    <row r="126" spans="20:40" ht="14.1" hidden="1" customHeight="1">
      <c r="X126" s="122"/>
      <c r="Y126" s="26" t="s">
        <v>457</v>
      </c>
      <c r="AD126" s="26" t="s">
        <v>456</v>
      </c>
      <c r="AI126" s="26" t="s">
        <v>456</v>
      </c>
      <c r="AN126" s="26" t="s">
        <v>457</v>
      </c>
    </row>
    <row r="127" spans="20:40" ht="14.1" hidden="1" customHeight="1">
      <c r="T127" s="62" t="s">
        <v>457</v>
      </c>
      <c r="X127" s="292"/>
      <c r="Y127" s="26" t="s">
        <v>458</v>
      </c>
      <c r="AD127" s="26" t="s">
        <v>457</v>
      </c>
      <c r="AI127" s="26" t="s">
        <v>457</v>
      </c>
      <c r="AN127" s="26" t="s">
        <v>458</v>
      </c>
    </row>
    <row r="128" spans="20:40" ht="14.1" hidden="1" customHeight="1">
      <c r="T128" s="62" t="s">
        <v>458</v>
      </c>
      <c r="X128" s="292"/>
      <c r="Y128" s="26" t="s">
        <v>465</v>
      </c>
      <c r="AD128" s="26" t="s">
        <v>458</v>
      </c>
      <c r="AI128" s="26" t="s">
        <v>458</v>
      </c>
      <c r="AN128" s="26" t="s">
        <v>465</v>
      </c>
    </row>
    <row r="129" spans="20:40" ht="14.1" hidden="1" customHeight="1">
      <c r="T129" s="62" t="s">
        <v>465</v>
      </c>
      <c r="X129" s="292"/>
      <c r="Y129" s="26" t="s">
        <v>766</v>
      </c>
      <c r="AD129" s="26" t="s">
        <v>489</v>
      </c>
      <c r="AI129" s="26" t="s">
        <v>464</v>
      </c>
      <c r="AN129" s="26" t="s">
        <v>766</v>
      </c>
    </row>
    <row r="130" spans="20:40" ht="14.1" hidden="1" customHeight="1">
      <c r="T130" s="62" t="s">
        <v>467</v>
      </c>
      <c r="X130" s="292"/>
      <c r="Y130" s="26" t="s">
        <v>469</v>
      </c>
      <c r="AD130" s="26" t="s">
        <v>464</v>
      </c>
      <c r="AI130" s="26" t="s">
        <v>465</v>
      </c>
      <c r="AN130" s="26" t="s">
        <v>469</v>
      </c>
    </row>
    <row r="131" spans="20:40" ht="14.1" hidden="1" customHeight="1">
      <c r="T131" s="62" t="s">
        <v>469</v>
      </c>
      <c r="X131" s="292"/>
      <c r="Y131" s="26" t="s">
        <v>768</v>
      </c>
      <c r="AD131" s="26" t="s">
        <v>465</v>
      </c>
      <c r="AI131" s="26" t="s">
        <v>468</v>
      </c>
      <c r="AN131" s="26" t="s">
        <v>768</v>
      </c>
    </row>
    <row r="132" spans="20:40" ht="14.1" hidden="1" customHeight="1">
      <c r="T132" s="62" t="s">
        <v>105</v>
      </c>
      <c r="X132" s="292"/>
      <c r="Y132" s="26" t="s">
        <v>105</v>
      </c>
      <c r="AD132" s="26" t="s">
        <v>470</v>
      </c>
      <c r="AI132" s="26" t="s">
        <v>470</v>
      </c>
      <c r="AN132" s="26" t="s">
        <v>105</v>
      </c>
    </row>
    <row r="133" spans="20:40" ht="14.1" hidden="1" customHeight="1">
      <c r="T133" s="62" t="s">
        <v>105</v>
      </c>
      <c r="X133" s="292"/>
      <c r="Y133" s="26" t="s">
        <v>105</v>
      </c>
      <c r="AD133" s="26" t="s">
        <v>472</v>
      </c>
      <c r="AI133" s="26" t="s">
        <v>471</v>
      </c>
      <c r="AN133" s="26" t="s">
        <v>105</v>
      </c>
    </row>
    <row r="134" spans="20:40" ht="14.1" hidden="1" customHeight="1">
      <c r="T134" s="62" t="s">
        <v>105</v>
      </c>
      <c r="X134" s="292"/>
      <c r="Y134" s="26" t="s">
        <v>105</v>
      </c>
      <c r="AD134" s="26" t="s">
        <v>473</v>
      </c>
      <c r="AI134" s="26" t="s">
        <v>472</v>
      </c>
      <c r="AN134" s="26" t="s">
        <v>105</v>
      </c>
    </row>
    <row r="135" spans="20:40" ht="14.1" hidden="1" customHeight="1">
      <c r="T135" s="62" t="s">
        <v>105</v>
      </c>
      <c r="X135" s="292"/>
      <c r="Y135" s="26" t="s">
        <v>105</v>
      </c>
      <c r="AD135" s="26" t="s">
        <v>766</v>
      </c>
      <c r="AI135" s="26" t="s">
        <v>473</v>
      </c>
      <c r="AN135" s="26" t="s">
        <v>105</v>
      </c>
    </row>
    <row r="136" spans="20:40" ht="14.1" hidden="1" customHeight="1">
      <c r="T136" s="62" t="s">
        <v>105</v>
      </c>
      <c r="X136" s="292"/>
      <c r="Y136" s="26" t="s">
        <v>105</v>
      </c>
      <c r="AD136" s="26" t="s">
        <v>469</v>
      </c>
      <c r="AI136" s="26" t="s">
        <v>766</v>
      </c>
      <c r="AN136" s="26" t="s">
        <v>105</v>
      </c>
    </row>
    <row r="137" spans="20:40" ht="14.1" hidden="1" customHeight="1">
      <c r="T137" s="62" t="s">
        <v>105</v>
      </c>
      <c r="X137" s="292"/>
      <c r="Y137" s="26" t="s">
        <v>105</v>
      </c>
      <c r="AD137" s="26" t="s">
        <v>768</v>
      </c>
      <c r="AI137" s="26" t="s">
        <v>469</v>
      </c>
      <c r="AN137" s="26" t="s">
        <v>105</v>
      </c>
    </row>
    <row r="138" spans="20:40" ht="14.1" hidden="1" customHeight="1">
      <c r="T138" s="62" t="s">
        <v>105</v>
      </c>
      <c r="X138" s="292"/>
      <c r="Y138" s="26" t="s">
        <v>105</v>
      </c>
      <c r="AD138" s="26" t="s">
        <v>105</v>
      </c>
      <c r="AI138" s="26" t="s">
        <v>768</v>
      </c>
      <c r="AN138" s="62" t="s">
        <v>105</v>
      </c>
    </row>
    <row r="139" spans="20:40" ht="14.1" hidden="1" customHeight="1">
      <c r="T139" s="62" t="s">
        <v>105</v>
      </c>
      <c r="X139" s="292"/>
      <c r="Y139" s="26" t="s">
        <v>105</v>
      </c>
      <c r="AD139" s="26" t="s">
        <v>105</v>
      </c>
      <c r="AI139" s="26" t="s">
        <v>105</v>
      </c>
      <c r="AN139" s="62" t="s">
        <v>105</v>
      </c>
    </row>
    <row r="140" spans="20:40" ht="14.1" hidden="1" customHeight="1">
      <c r="T140" s="62" t="s">
        <v>105</v>
      </c>
      <c r="X140" s="292"/>
      <c r="Y140" s="26" t="s">
        <v>105</v>
      </c>
      <c r="AD140" s="26" t="s">
        <v>105</v>
      </c>
      <c r="AI140" s="26" t="s">
        <v>105</v>
      </c>
      <c r="AN140" s="62" t="s">
        <v>105</v>
      </c>
    </row>
    <row r="141" spans="20:40" ht="14.1" hidden="1" customHeight="1">
      <c r="T141" s="62" t="s">
        <v>105</v>
      </c>
      <c r="X141" s="292"/>
      <c r="Y141" s="26" t="s">
        <v>105</v>
      </c>
      <c r="AD141" s="26" t="s">
        <v>105</v>
      </c>
      <c r="AI141" s="26" t="s">
        <v>105</v>
      </c>
      <c r="AN141" s="62" t="s">
        <v>105</v>
      </c>
    </row>
    <row r="142" spans="20:40" ht="14.1" hidden="1" customHeight="1">
      <c r="T142" s="62" t="s">
        <v>105</v>
      </c>
      <c r="X142" s="292"/>
      <c r="Y142" s="26" t="s">
        <v>105</v>
      </c>
      <c r="AD142" s="26" t="s">
        <v>105</v>
      </c>
      <c r="AI142" s="26" t="s">
        <v>105</v>
      </c>
      <c r="AN142" s="62" t="s">
        <v>105</v>
      </c>
    </row>
    <row r="143" spans="20:40" ht="14.1" hidden="1" customHeight="1">
      <c r="T143" s="62" t="s">
        <v>105</v>
      </c>
      <c r="X143" s="292"/>
      <c r="Y143" s="26" t="s">
        <v>105</v>
      </c>
      <c r="AD143" s="62" t="s">
        <v>105</v>
      </c>
      <c r="AI143" s="26" t="s">
        <v>105</v>
      </c>
      <c r="AN143" s="62" t="s">
        <v>105</v>
      </c>
    </row>
    <row r="144" spans="20:40" ht="14.1" hidden="1" customHeight="1">
      <c r="Y144" s="62" t="s">
        <v>105</v>
      </c>
      <c r="AD144" s="62" t="s">
        <v>105</v>
      </c>
      <c r="AI144" s="62" t="s">
        <v>105</v>
      </c>
    </row>
    <row r="145" spans="30:40" ht="14.1" hidden="1" customHeight="1">
      <c r="AD145" s="62" t="s">
        <v>105</v>
      </c>
      <c r="AN145" s="62" t="s">
        <v>105</v>
      </c>
    </row>
    <row r="146" spans="30:40" ht="14.1" hidden="1" customHeight="1"/>
    <row r="147" spans="30:40" ht="14.1" hidden="1" customHeight="1"/>
    <row r="148" spans="30:40" ht="14.1" hidden="1" customHeight="1"/>
    <row r="149" spans="30:40" ht="14.1" hidden="1" customHeight="1"/>
    <row r="150" spans="30:40" ht="14.1" hidden="1" customHeight="1"/>
    <row r="151" spans="30:40" ht="14.1" hidden="1" customHeight="1"/>
    <row r="152" spans="30:40" ht="14.1" hidden="1" customHeight="1"/>
    <row r="153" spans="30:40" ht="14.1" hidden="1" customHeight="1"/>
    <row r="154" spans="30:40" ht="14.1" hidden="1" customHeight="1"/>
    <row r="155" spans="30:40" ht="14.1" hidden="1" customHeight="1"/>
    <row r="156" spans="30:40" ht="14.1" hidden="1" customHeight="1"/>
    <row r="157" spans="30:40" ht="14.1" hidden="1" customHeight="1"/>
    <row r="158" spans="30:40" ht="14.1" hidden="1" customHeight="1"/>
    <row r="159" spans="30:40" ht="14.1" hidden="1" customHeight="1"/>
    <row r="160" spans="30:40" ht="14.1" hidden="1" customHeight="1"/>
    <row r="161" ht="14.1" hidden="1" customHeight="1"/>
    <row r="162" ht="14.1" hidden="1" customHeight="1"/>
    <row r="163" ht="14.1" hidden="1" customHeight="1"/>
    <row r="164" ht="14.1" hidden="1" customHeight="1"/>
    <row r="165" ht="14.1" hidden="1" customHeight="1"/>
    <row r="166" ht="14.1" hidden="1" customHeight="1"/>
    <row r="167" ht="14.1" hidden="1" customHeight="1"/>
    <row r="168" ht="14.1" hidden="1" customHeight="1"/>
    <row r="169" ht="14.1" hidden="1" customHeight="1"/>
    <row r="170" ht="14.1" hidden="1" customHeight="1"/>
    <row r="171" ht="14.1" hidden="1" customHeight="1"/>
    <row r="172" ht="14.1" hidden="1" customHeight="1"/>
    <row r="173" ht="14.1" hidden="1" customHeight="1"/>
    <row r="174" ht="14.1" hidden="1" customHeight="1"/>
    <row r="175" ht="14.1" hidden="1" customHeight="1"/>
    <row r="176" ht="14.1" hidden="1" customHeight="1"/>
    <row r="177" ht="14.1" hidden="1" customHeight="1"/>
    <row r="178" ht="14.1" hidden="1" customHeight="1"/>
    <row r="179" ht="14.1" hidden="1" customHeight="1"/>
    <row r="180" ht="14.1" hidden="1" customHeight="1"/>
    <row r="181" ht="14.1" hidden="1" customHeight="1"/>
    <row r="182" ht="14.1" hidden="1" customHeight="1"/>
    <row r="183" ht="14.1" hidden="1" customHeight="1"/>
    <row r="184" ht="14.1" hidden="1" customHeight="1"/>
    <row r="185" ht="14.1" hidden="1" customHeight="1"/>
    <row r="186" ht="14.1" hidden="1" customHeight="1"/>
    <row r="187" ht="14.1" hidden="1" customHeight="1"/>
    <row r="188" ht="14.1" hidden="1" customHeight="1"/>
    <row r="189" ht="14.1" hidden="1" customHeight="1"/>
    <row r="190" ht="14.1" hidden="1" customHeight="1"/>
    <row r="191" ht="14.1" hidden="1" customHeight="1"/>
    <row r="192" ht="14.1" hidden="1" customHeight="1"/>
    <row r="193" ht="14.1" hidden="1" customHeight="1"/>
    <row r="194" ht="14.1" hidden="1" customHeight="1"/>
    <row r="195" ht="14.1" hidden="1" customHeight="1"/>
    <row r="196" ht="14.1" hidden="1" customHeight="1"/>
    <row r="197" ht="14.1" hidden="1" customHeight="1"/>
    <row r="198" ht="14.1" hidden="1" customHeight="1"/>
    <row r="199" ht="14.1" hidden="1" customHeight="1"/>
    <row r="200" ht="14.1" hidden="1" customHeight="1"/>
    <row r="201" ht="14.1" hidden="1" customHeight="1"/>
    <row r="202" ht="14.1" hidden="1" customHeight="1"/>
    <row r="203" ht="14.1" hidden="1" customHeight="1"/>
    <row r="204" ht="14.1" hidden="1" customHeight="1"/>
    <row r="205" ht="14.1" hidden="1" customHeight="1"/>
    <row r="206" ht="14.1" hidden="1" customHeight="1"/>
    <row r="207" ht="14.1" hidden="1" customHeight="1"/>
    <row r="208" ht="14.1" hidden="1" customHeight="1"/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idden="1"/>
    <row r="302" hidden="1"/>
  </sheetData>
  <sheetProtection sheet="1" objects="1" scenarios="1"/>
  <phoneticPr fontId="0" type="noConversion"/>
  <conditionalFormatting sqref="O1:P22 L1:M19 N1:N45 L32:M45 O32:P45 K1:K45 H1:H45 E1:E45 I26:J45 L52:L58 D1:D48 D49:E58 F54:F58 G49:K58 M47:S56 A1:B58 C1:C2 Q1:S43 F1:G24 I1:J24 F26:G45 C4:C58">
    <cfRule type="expression" dxfId="2180" priority="1" stopIfTrue="1">
      <formula>IF($V$5&gt;0,TRUE,FALSE)</formula>
    </cfRule>
  </conditionalFormatting>
  <conditionalFormatting sqref="O25:P28 O30:P30">
    <cfRule type="expression" dxfId="2179" priority="2" stopIfTrue="1">
      <formula>IF($V$5&gt;0,TRUE,FALSE)</formula>
    </cfRule>
    <cfRule type="expression" dxfId="2178" priority="3" stopIfTrue="1">
      <formula>IF($V$11&lt;&gt;3,TRUE,FALSE)</formula>
    </cfRule>
  </conditionalFormatting>
  <conditionalFormatting sqref="L20:M24 L26:M31">
    <cfRule type="expression" dxfId="2177" priority="4" stopIfTrue="1">
      <formula>IF($V$5&gt;0,TRUE,FALSE)</formula>
    </cfRule>
    <cfRule type="expression" dxfId="2176" priority="5" stopIfTrue="1">
      <formula>IF($V$7=1,TRUE,FALSE)</formula>
    </cfRule>
  </conditionalFormatting>
  <conditionalFormatting sqref="I25 F25">
    <cfRule type="expression" dxfId="2175" priority="6" stopIfTrue="1">
      <formula>IF($V$5&gt;0,TRUE,FALSE)</formula>
    </cfRule>
    <cfRule type="expression" dxfId="2174" priority="7" stopIfTrue="1">
      <formula>IF(F25=0,TRUE,FALSE)</formula>
    </cfRule>
  </conditionalFormatting>
  <conditionalFormatting sqref="J25 G25">
    <cfRule type="expression" dxfId="2173" priority="8" stopIfTrue="1">
      <formula>IF($V$5&gt;0,TRUE,FALSE)</formula>
    </cfRule>
    <cfRule type="expression" dxfId="2172" priority="9" stopIfTrue="1">
      <formula>IF(F25=0,TRUE,FALSE)</formula>
    </cfRule>
  </conditionalFormatting>
  <conditionalFormatting sqref="L25">
    <cfRule type="expression" dxfId="2171" priority="10" stopIfTrue="1">
      <formula>IF($V$5&gt;0,TRUE,FALSE)</formula>
    </cfRule>
    <cfRule type="expression" dxfId="2170" priority="11" stopIfTrue="1">
      <formula>IF($V$7=1,TRUE,FALSE)</formula>
    </cfRule>
    <cfRule type="expression" dxfId="2169" priority="12" stopIfTrue="1">
      <formula>IF(L25=0,TRUE,FALSE)</formula>
    </cfRule>
  </conditionalFormatting>
  <conditionalFormatting sqref="M25">
    <cfRule type="expression" dxfId="2168" priority="13" stopIfTrue="1">
      <formula>IF($V$5&gt;0,TRUE,FALSE)</formula>
    </cfRule>
    <cfRule type="expression" dxfId="2167" priority="14" stopIfTrue="1">
      <formula>IF($V$7=1,TRUE,FALSE)</formula>
    </cfRule>
    <cfRule type="expression" dxfId="2166" priority="15" stopIfTrue="1">
      <formula>IF(L25=0,TRUE,FALSE)</formula>
    </cfRule>
  </conditionalFormatting>
  <conditionalFormatting sqref="F46:F53">
    <cfRule type="expression" dxfId="2165" priority="16" stopIfTrue="1">
      <formula>IF($V$5&gt;0,TRUE,FALSE)</formula>
    </cfRule>
  </conditionalFormatting>
  <conditionalFormatting sqref="R46:R48">
    <cfRule type="expression" dxfId="2164" priority="17" stopIfTrue="1">
      <formula>IF($V$5&gt;0,TRUE,FALSE)</formula>
    </cfRule>
  </conditionalFormatting>
  <conditionalFormatting sqref="Q46:Q48">
    <cfRule type="expression" dxfId="2163" priority="18" stopIfTrue="1">
      <formula>IF($V$5&gt;0,TRUE,FALSE)</formula>
    </cfRule>
  </conditionalFormatting>
  <conditionalFormatting sqref="O24">
    <cfRule type="expression" dxfId="2162" priority="19" stopIfTrue="1">
      <formula>IF($V$5&gt;0,TRUE,FALSE)</formula>
    </cfRule>
    <cfRule type="expression" dxfId="2161" priority="20" stopIfTrue="1">
      <formula>IF(V11="NONE",TRUE,FALSE)</formula>
    </cfRule>
  </conditionalFormatting>
  <conditionalFormatting sqref="P24">
    <cfRule type="expression" dxfId="2160" priority="21" stopIfTrue="1">
      <formula>IF($V$5&gt;0,TRUE,FALSE)</formula>
    </cfRule>
    <cfRule type="expression" dxfId="2159" priority="22" stopIfTrue="1">
      <formula>IF(V11="NONE",TRUE,FALSE)</formula>
    </cfRule>
  </conditionalFormatting>
  <conditionalFormatting sqref="O23:P23">
    <cfRule type="expression" dxfId="2158" priority="23" stopIfTrue="1">
      <formula>IF($V$5&gt;0,TRUE,FALSE)</formula>
    </cfRule>
  </conditionalFormatting>
  <conditionalFormatting sqref="O29:P29">
    <cfRule type="expression" dxfId="2157" priority="24" stopIfTrue="1">
      <formula>IF($V$5&gt;0,TRUE,FALSE)</formula>
    </cfRule>
    <cfRule type="expression" dxfId="2156" priority="25" stopIfTrue="1">
      <formula>IF($V11="NONE",TRUE,FALSE)</formula>
    </cfRule>
  </conditionalFormatting>
  <conditionalFormatting sqref="O31:P31">
    <cfRule type="expression" dxfId="2155" priority="26" stopIfTrue="1">
      <formula>IF($V$5&gt;0,TRUE,FALSE)</formula>
    </cfRule>
    <cfRule type="expression" dxfId="2154" priority="27" stopIfTrue="1">
      <formula>IF($V11="NONE",TRUE,FALSE)</formula>
    </cfRule>
  </conditionalFormatting>
  <conditionalFormatting sqref="C3">
    <cfRule type="expression" dxfId="2153" priority="28" stopIfTrue="1">
      <formula>IF($V$5&gt;0,TRUE,FALSE)</formula>
    </cfRule>
  </conditionalFormatting>
  <pageMargins left="0.5" right="0" top="0.5" bottom="0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2"/>
  <dimension ref="A1:EE300"/>
  <sheetViews>
    <sheetView showGridLines="0" showRowColHeaders="0" topLeftCell="D1" workbookViewId="0">
      <selection activeCell="D1" sqref="D1"/>
    </sheetView>
  </sheetViews>
  <sheetFormatPr defaultColWidth="0" defaultRowHeight="11.25" zeroHeight="1"/>
  <cols>
    <col min="1" max="3" width="10.7109375" style="325" hidden="1" customWidth="1"/>
    <col min="4" max="4" width="6.7109375" style="325" customWidth="1"/>
    <col min="5" max="9" width="3.7109375" style="325" customWidth="1"/>
    <col min="10" max="10" width="7.7109375" style="325" customWidth="1"/>
    <col min="11" max="11" width="4.7109375" style="325" customWidth="1"/>
    <col min="12" max="12" width="6" style="325" customWidth="1"/>
    <col min="13" max="13" width="3.7109375" style="325" customWidth="1"/>
    <col min="14" max="14" width="4.7109375" style="325" customWidth="1"/>
    <col min="15" max="15" width="3.7109375" style="325" customWidth="1"/>
    <col min="16" max="16" width="3.28515625" style="325" customWidth="1"/>
    <col min="17" max="17" width="3.7109375" style="325" customWidth="1"/>
    <col min="18" max="18" width="10.7109375" style="325" customWidth="1"/>
    <col min="19" max="21" width="3.7109375" style="325" customWidth="1"/>
    <col min="22" max="22" width="10.7109375" style="325" customWidth="1"/>
    <col min="23" max="25" width="3.7109375" style="325" customWidth="1"/>
    <col min="26" max="26" width="10.7109375" style="325" customWidth="1"/>
    <col min="27" max="29" width="3.7109375" style="325" customWidth="1"/>
    <col min="30" max="30" width="10.7109375" style="325" customWidth="1"/>
    <col min="31" max="33" width="3.7109375" style="325" customWidth="1"/>
    <col min="34" max="34" width="10.7109375" style="325" customWidth="1"/>
    <col min="35" max="37" width="3.7109375" style="325" customWidth="1"/>
    <col min="38" max="38" width="10.7109375" style="325" customWidth="1"/>
    <col min="39" max="41" width="3.7109375" style="325" customWidth="1"/>
    <col min="42" max="42" width="10.7109375" style="325" customWidth="1"/>
    <col min="43" max="45" width="3.7109375" style="325" customWidth="1"/>
    <col min="46" max="46" width="10.7109375" style="325" customWidth="1"/>
    <col min="47" max="49" width="3.7109375" style="325" customWidth="1"/>
    <col min="50" max="50" width="10.7109375" style="325" customWidth="1"/>
    <col min="51" max="53" width="3.7109375" style="325" customWidth="1"/>
    <col min="54" max="54" width="10.7109375" style="325" customWidth="1"/>
    <col min="55" max="57" width="3.7109375" style="325" customWidth="1"/>
    <col min="58" max="58" width="10.7109375" style="325" customWidth="1"/>
    <col min="59" max="61" width="3.7109375" style="325" customWidth="1"/>
    <col min="62" max="62" width="10.7109375" style="325" customWidth="1"/>
    <col min="63" max="65" width="3.7109375" style="325" customWidth="1"/>
    <col min="66" max="66" width="10.7109375" style="325" customWidth="1"/>
    <col min="67" max="69" width="3.7109375" style="325" customWidth="1"/>
    <col min="70" max="70" width="10.7109375" style="325" customWidth="1"/>
    <col min="71" max="73" width="3.7109375" style="325" customWidth="1"/>
    <col min="74" max="74" width="10.7109375" style="325" customWidth="1"/>
    <col min="75" max="77" width="3.7109375" style="325" customWidth="1"/>
    <col min="78" max="78" width="10.7109375" style="325" customWidth="1"/>
    <col min="79" max="81" width="3.7109375" style="325" customWidth="1"/>
    <col min="82" max="82" width="10.7109375" style="325" customWidth="1"/>
    <col min="83" max="85" width="3.7109375" style="325" customWidth="1"/>
    <col min="86" max="86" width="10.7109375" style="325" customWidth="1"/>
    <col min="87" max="89" width="3.7109375" style="325" customWidth="1"/>
    <col min="90" max="90" width="10.7109375" style="325" customWidth="1"/>
    <col min="91" max="93" width="3.7109375" style="325" customWidth="1"/>
    <col min="94" max="94" width="10.7109375" style="325" customWidth="1"/>
    <col min="95" max="97" width="3.7109375" style="325" customWidth="1"/>
    <col min="98" max="98" width="10.7109375" style="325" customWidth="1"/>
    <col min="99" max="101" width="3.7109375" style="325" customWidth="1"/>
    <col min="102" max="102" width="10.7109375" style="325" customWidth="1"/>
    <col min="103" max="105" width="3.7109375" style="325" customWidth="1"/>
    <col min="106" max="106" width="10.7109375" style="325" customWidth="1"/>
    <col min="107" max="109" width="3.7109375" style="325" customWidth="1"/>
    <col min="110" max="110" width="10.7109375" style="325" customWidth="1"/>
    <col min="111" max="111" width="9.140625" style="325" customWidth="1"/>
    <col min="112" max="16384" width="0" style="325" hidden="1"/>
  </cols>
  <sheetData>
    <row r="1" spans="1:111" ht="11.25" customHeight="1">
      <c r="A1" s="325" t="s">
        <v>58</v>
      </c>
      <c r="B1" s="325">
        <v>0</v>
      </c>
    </row>
    <row r="2" spans="1:111" ht="11.25" customHeight="1">
      <c r="A2" s="325" t="s">
        <v>45</v>
      </c>
      <c r="B2" s="385">
        <v>4</v>
      </c>
      <c r="F2" s="386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</row>
    <row r="3" spans="1:111" ht="11.25" customHeight="1">
      <c r="A3" s="325" t="s">
        <v>496</v>
      </c>
      <c r="B3" s="388" t="s">
        <v>140</v>
      </c>
      <c r="F3" s="389"/>
      <c r="G3" s="44" t="s">
        <v>105</v>
      </c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389"/>
      <c r="U3" s="44"/>
      <c r="V3" s="44"/>
      <c r="W3" s="44"/>
      <c r="X3" s="44"/>
      <c r="Y3" s="44"/>
      <c r="Z3" s="44"/>
      <c r="AA3" s="44"/>
      <c r="AB3" s="44"/>
      <c r="AE3" s="44"/>
      <c r="AF3" s="44"/>
      <c r="AJ3" s="44"/>
      <c r="AN3" s="44"/>
      <c r="AR3" s="44"/>
      <c r="AV3" s="44"/>
      <c r="AZ3" s="44"/>
      <c r="BD3" s="44"/>
      <c r="BH3" s="44"/>
      <c r="BL3" s="44"/>
      <c r="BP3" s="44"/>
      <c r="BT3" s="44"/>
      <c r="BX3" s="44"/>
      <c r="CB3" s="44"/>
      <c r="CF3" s="44"/>
      <c r="CJ3" s="44"/>
      <c r="CN3" s="44"/>
      <c r="CR3" s="44"/>
      <c r="CV3" s="44"/>
      <c r="CZ3" s="44"/>
      <c r="DD3" s="44"/>
      <c r="DG3" s="44"/>
    </row>
    <row r="4" spans="1:111" ht="11.25" customHeight="1">
      <c r="A4" s="325" t="s">
        <v>59</v>
      </c>
      <c r="B4" s="388" t="s">
        <v>140</v>
      </c>
      <c r="F4" s="389"/>
      <c r="G4" s="45" t="s">
        <v>890</v>
      </c>
      <c r="H4" s="390" t="s">
        <v>895</v>
      </c>
      <c r="I4" s="44"/>
      <c r="J4" s="44"/>
      <c r="K4" s="44" t="s">
        <v>896</v>
      </c>
      <c r="L4" s="44"/>
      <c r="M4" s="44"/>
      <c r="N4" s="44" t="s">
        <v>881</v>
      </c>
      <c r="O4" s="44"/>
      <c r="P4" s="44"/>
      <c r="Q4" s="44"/>
      <c r="R4" s="44"/>
      <c r="S4" s="44"/>
      <c r="T4" s="389"/>
      <c r="U4" s="44"/>
      <c r="V4" s="44"/>
      <c r="W4" s="44"/>
      <c r="X4" s="44"/>
      <c r="Y4" s="44"/>
      <c r="Z4" s="44"/>
      <c r="AA4" s="44"/>
      <c r="AB4" s="44"/>
      <c r="AE4" s="44"/>
      <c r="AF4" s="44"/>
      <c r="AJ4" s="44"/>
      <c r="AN4" s="44"/>
      <c r="AR4" s="44"/>
      <c r="AV4" s="44"/>
      <c r="AZ4" s="44"/>
      <c r="BD4" s="44"/>
      <c r="BH4" s="44"/>
      <c r="BL4" s="44"/>
      <c r="BP4" s="44"/>
      <c r="BT4" s="44"/>
      <c r="BX4" s="44"/>
      <c r="CB4" s="44"/>
      <c r="CF4" s="44"/>
      <c r="CJ4" s="44"/>
      <c r="CN4" s="44"/>
      <c r="CR4" s="44"/>
      <c r="CV4" s="44"/>
      <c r="CZ4" s="44"/>
      <c r="DD4" s="44"/>
      <c r="DG4" s="44"/>
    </row>
    <row r="5" spans="1:111" ht="11.25" customHeight="1">
      <c r="A5" s="325" t="s">
        <v>60</v>
      </c>
      <c r="B5" s="325" t="s">
        <v>140</v>
      </c>
      <c r="C5" s="325" t="s">
        <v>896</v>
      </c>
      <c r="F5" s="389"/>
      <c r="G5" s="391"/>
      <c r="H5" s="392"/>
      <c r="I5" s="392"/>
      <c r="J5" s="392"/>
      <c r="K5" s="392" t="s">
        <v>897</v>
      </c>
      <c r="L5" s="392"/>
      <c r="M5" s="392"/>
      <c r="N5" s="392"/>
      <c r="O5" s="392"/>
      <c r="P5" s="384"/>
      <c r="Q5" s="392"/>
      <c r="R5" s="44"/>
      <c r="S5" s="44"/>
      <c r="T5" s="389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G5" s="44"/>
    </row>
    <row r="6" spans="1:111" ht="11.25" customHeight="1">
      <c r="A6" s="325" t="s">
        <v>617</v>
      </c>
      <c r="B6" s="388" t="s">
        <v>140</v>
      </c>
      <c r="F6" s="389"/>
      <c r="G6" s="384"/>
      <c r="H6" s="44"/>
      <c r="I6" s="44"/>
      <c r="J6" s="44"/>
      <c r="K6" s="44"/>
      <c r="L6" s="44"/>
      <c r="M6" s="44"/>
      <c r="N6" s="44"/>
      <c r="O6" s="44" t="s">
        <v>768</v>
      </c>
      <c r="P6" s="384"/>
      <c r="Q6" s="44"/>
      <c r="R6" s="44"/>
      <c r="S6" s="44" t="s">
        <v>768</v>
      </c>
      <c r="T6" s="389"/>
      <c r="U6" s="44"/>
      <c r="V6" s="44"/>
      <c r="W6" s="44" t="s">
        <v>768</v>
      </c>
      <c r="X6" s="389"/>
      <c r="Y6" s="44"/>
      <c r="Z6" s="44"/>
      <c r="AA6" s="44" t="s">
        <v>768</v>
      </c>
      <c r="AB6" s="389"/>
      <c r="AE6" s="44" t="s">
        <v>768</v>
      </c>
      <c r="AF6" s="389"/>
      <c r="AI6" s="44" t="s">
        <v>768</v>
      </c>
      <c r="AJ6" s="389"/>
      <c r="AM6" s="44" t="s">
        <v>768</v>
      </c>
      <c r="AN6" s="389"/>
      <c r="AQ6" s="44" t="s">
        <v>768</v>
      </c>
      <c r="AR6" s="389"/>
      <c r="AU6" s="44" t="s">
        <v>768</v>
      </c>
      <c r="AV6" s="389"/>
      <c r="AY6" s="44" t="s">
        <v>768</v>
      </c>
      <c r="AZ6" s="389"/>
      <c r="BC6" s="44" t="s">
        <v>768</v>
      </c>
      <c r="BD6" s="389"/>
      <c r="BG6" s="44" t="s">
        <v>768</v>
      </c>
      <c r="BH6" s="389"/>
      <c r="BK6" s="44" t="s">
        <v>768</v>
      </c>
      <c r="BL6" s="389"/>
      <c r="BO6" s="44" t="s">
        <v>768</v>
      </c>
      <c r="BP6" s="389"/>
      <c r="BS6" s="44" t="s">
        <v>768</v>
      </c>
      <c r="BT6" s="389"/>
      <c r="BW6" s="44" t="s">
        <v>768</v>
      </c>
      <c r="BX6" s="389"/>
      <c r="CA6" s="44" t="s">
        <v>768</v>
      </c>
      <c r="CB6" s="389"/>
      <c r="CE6" s="44" t="s">
        <v>768</v>
      </c>
      <c r="CF6" s="389"/>
      <c r="CI6" s="44" t="s">
        <v>768</v>
      </c>
      <c r="CJ6" s="389"/>
      <c r="CM6" s="44" t="s">
        <v>768</v>
      </c>
      <c r="CN6" s="389"/>
      <c r="CQ6" s="44" t="s">
        <v>768</v>
      </c>
      <c r="CR6" s="389"/>
      <c r="CU6" s="44" t="s">
        <v>768</v>
      </c>
      <c r="CV6" s="389"/>
      <c r="CY6" s="44" t="s">
        <v>768</v>
      </c>
      <c r="CZ6" s="389"/>
      <c r="DC6" s="44" t="s">
        <v>768</v>
      </c>
      <c r="DD6" s="389"/>
      <c r="DG6" s="44"/>
    </row>
    <row r="7" spans="1:111" ht="11.25" customHeight="1">
      <c r="A7" s="325" t="s">
        <v>618</v>
      </c>
      <c r="B7" s="388" t="s">
        <v>140</v>
      </c>
      <c r="F7" s="389"/>
      <c r="G7" s="384"/>
      <c r="H7" s="44" t="s">
        <v>898</v>
      </c>
      <c r="I7" s="44"/>
      <c r="J7" s="44"/>
      <c r="K7" s="44"/>
      <c r="L7" s="44"/>
      <c r="M7" s="44"/>
      <c r="N7" s="44"/>
      <c r="O7" s="44"/>
      <c r="P7" s="384"/>
      <c r="Q7" s="44"/>
      <c r="R7" s="44"/>
      <c r="S7" s="44"/>
      <c r="T7" s="389"/>
      <c r="U7" s="44"/>
      <c r="V7" s="44"/>
      <c r="W7" s="44"/>
      <c r="X7" s="389"/>
      <c r="Y7" s="44"/>
      <c r="Z7" s="44"/>
      <c r="AA7" s="44"/>
      <c r="AB7" s="389"/>
      <c r="AE7" s="44"/>
      <c r="AF7" s="389"/>
      <c r="AI7" s="44"/>
      <c r="AJ7" s="389"/>
      <c r="AM7" s="44"/>
      <c r="AN7" s="389"/>
      <c r="AQ7" s="44"/>
      <c r="AR7" s="389"/>
      <c r="AU7" s="44"/>
      <c r="AV7" s="389"/>
      <c r="AY7" s="44"/>
      <c r="AZ7" s="389"/>
      <c r="BC7" s="44"/>
      <c r="BD7" s="389"/>
      <c r="BG7" s="44"/>
      <c r="BH7" s="389"/>
      <c r="BK7" s="44"/>
      <c r="BL7" s="389"/>
      <c r="BO7" s="44"/>
      <c r="BP7" s="389"/>
      <c r="BS7" s="44"/>
      <c r="BT7" s="389"/>
      <c r="BW7" s="44"/>
      <c r="BX7" s="389"/>
      <c r="CA7" s="44"/>
      <c r="CB7" s="389"/>
      <c r="CE7" s="44"/>
      <c r="CF7" s="389"/>
      <c r="CI7" s="44"/>
      <c r="CJ7" s="389"/>
      <c r="CM7" s="44"/>
      <c r="CN7" s="389"/>
      <c r="CQ7" s="44"/>
      <c r="CR7" s="389"/>
      <c r="CU7" s="44"/>
      <c r="CV7" s="389"/>
      <c r="CY7" s="44"/>
      <c r="CZ7" s="389"/>
      <c r="DC7" s="44"/>
      <c r="DD7" s="389"/>
      <c r="DG7" s="44"/>
    </row>
    <row r="8" spans="1:111" ht="11.25" customHeight="1">
      <c r="A8" s="325" t="s">
        <v>619</v>
      </c>
      <c r="B8" s="388" t="s">
        <v>140</v>
      </c>
      <c r="F8" s="389"/>
      <c r="G8" s="384"/>
      <c r="H8" s="44"/>
      <c r="I8" s="44"/>
      <c r="J8" s="44"/>
      <c r="K8" s="44"/>
      <c r="L8" s="44"/>
      <c r="M8" s="44"/>
      <c r="N8" s="44"/>
      <c r="O8" s="44"/>
      <c r="P8" s="384"/>
      <c r="Q8" s="44"/>
      <c r="R8" s="44"/>
      <c r="S8" s="44"/>
      <c r="T8" s="389"/>
      <c r="U8" s="44"/>
      <c r="V8" s="44"/>
      <c r="W8" s="44"/>
      <c r="X8" s="389"/>
      <c r="Y8" s="44"/>
      <c r="Z8" s="44"/>
      <c r="AA8" s="44"/>
      <c r="AB8" s="389"/>
      <c r="AF8" s="389"/>
      <c r="AJ8" s="389"/>
      <c r="AN8" s="389"/>
      <c r="AR8" s="389"/>
      <c r="AV8" s="389"/>
      <c r="AZ8" s="389"/>
      <c r="BD8" s="389"/>
      <c r="BH8" s="389"/>
      <c r="BL8" s="389"/>
      <c r="BP8" s="389"/>
      <c r="BT8" s="389"/>
      <c r="BX8" s="389"/>
      <c r="CB8" s="389"/>
      <c r="CF8" s="389"/>
      <c r="CJ8" s="389"/>
      <c r="CN8" s="389"/>
      <c r="CR8" s="389"/>
      <c r="CV8" s="389"/>
      <c r="CZ8" s="389"/>
      <c r="DD8" s="389"/>
      <c r="DG8" s="44"/>
    </row>
    <row r="9" spans="1:111" ht="11.25" customHeight="1">
      <c r="A9" s="325" t="s">
        <v>620</v>
      </c>
      <c r="B9" s="325" t="s">
        <v>204</v>
      </c>
      <c r="F9" s="389"/>
      <c r="G9" s="384"/>
      <c r="H9" s="44"/>
      <c r="I9" s="44"/>
      <c r="J9" s="44"/>
      <c r="K9" s="44"/>
      <c r="L9" s="44"/>
      <c r="M9" s="44"/>
      <c r="N9" s="44"/>
      <c r="O9" s="45" t="s">
        <v>487</v>
      </c>
      <c r="P9" s="393" t="s">
        <v>899</v>
      </c>
      <c r="Q9" s="44"/>
      <c r="R9" s="44"/>
      <c r="S9" s="45" t="s">
        <v>487</v>
      </c>
      <c r="T9" s="394" t="s">
        <v>900</v>
      </c>
      <c r="U9" s="44"/>
      <c r="V9" s="44"/>
      <c r="W9" s="45" t="s">
        <v>487</v>
      </c>
      <c r="X9" s="394" t="s">
        <v>901</v>
      </c>
      <c r="Y9" s="44"/>
      <c r="Z9" s="44"/>
      <c r="AA9" s="45" t="s">
        <v>487</v>
      </c>
      <c r="AB9" s="394" t="s">
        <v>814</v>
      </c>
      <c r="AE9" s="45" t="s">
        <v>768</v>
      </c>
      <c r="AF9" s="394" t="s">
        <v>768</v>
      </c>
      <c r="AI9" s="45" t="s">
        <v>768</v>
      </c>
      <c r="AJ9" s="394" t="s">
        <v>768</v>
      </c>
      <c r="AM9" s="45" t="s">
        <v>768</v>
      </c>
      <c r="AN9" s="394" t="s">
        <v>768</v>
      </c>
      <c r="AQ9" s="45" t="s">
        <v>768</v>
      </c>
      <c r="AR9" s="394" t="s">
        <v>768</v>
      </c>
      <c r="AU9" s="45" t="s">
        <v>768</v>
      </c>
      <c r="AV9" s="394" t="s">
        <v>768</v>
      </c>
      <c r="AY9" s="45" t="s">
        <v>768</v>
      </c>
      <c r="AZ9" s="394" t="s">
        <v>768</v>
      </c>
      <c r="BC9" s="45" t="s">
        <v>768</v>
      </c>
      <c r="BD9" s="394" t="s">
        <v>768</v>
      </c>
      <c r="BG9" s="45" t="s">
        <v>768</v>
      </c>
      <c r="BH9" s="394" t="s">
        <v>768</v>
      </c>
      <c r="BK9" s="45" t="s">
        <v>768</v>
      </c>
      <c r="BL9" s="394" t="s">
        <v>768</v>
      </c>
      <c r="BO9" s="45" t="s">
        <v>768</v>
      </c>
      <c r="BP9" s="394" t="s">
        <v>768</v>
      </c>
      <c r="BS9" s="45" t="s">
        <v>768</v>
      </c>
      <c r="BT9" s="394" t="s">
        <v>768</v>
      </c>
      <c r="BW9" s="45" t="s">
        <v>768</v>
      </c>
      <c r="BX9" s="394" t="s">
        <v>768</v>
      </c>
      <c r="CA9" s="45" t="s">
        <v>768</v>
      </c>
      <c r="CB9" s="394" t="s">
        <v>768</v>
      </c>
      <c r="CE9" s="45" t="s">
        <v>768</v>
      </c>
      <c r="CF9" s="394" t="s">
        <v>768</v>
      </c>
      <c r="CI9" s="45" t="s">
        <v>768</v>
      </c>
      <c r="CJ9" s="394" t="s">
        <v>768</v>
      </c>
      <c r="CM9" s="45" t="s">
        <v>768</v>
      </c>
      <c r="CN9" s="394" t="s">
        <v>768</v>
      </c>
      <c r="CQ9" s="45" t="s">
        <v>768</v>
      </c>
      <c r="CR9" s="394" t="s">
        <v>768</v>
      </c>
      <c r="CU9" s="45" t="s">
        <v>768</v>
      </c>
      <c r="CV9" s="394" t="s">
        <v>768</v>
      </c>
      <c r="CY9" s="45" t="s">
        <v>768</v>
      </c>
      <c r="CZ9" s="394" t="s">
        <v>768</v>
      </c>
      <c r="DC9" s="45" t="s">
        <v>768</v>
      </c>
      <c r="DD9" s="394" t="s">
        <v>768</v>
      </c>
      <c r="DG9" s="44"/>
    </row>
    <row r="10" spans="1:111" ht="11.25" customHeight="1">
      <c r="A10" s="325" t="s">
        <v>621</v>
      </c>
      <c r="B10" s="325" t="s">
        <v>140</v>
      </c>
      <c r="F10" s="389"/>
      <c r="G10" s="384"/>
      <c r="H10" s="44"/>
      <c r="I10" s="44"/>
      <c r="J10" s="44"/>
      <c r="K10" s="44"/>
      <c r="L10" s="44"/>
      <c r="M10" s="44"/>
      <c r="N10" s="44"/>
      <c r="O10" s="44"/>
      <c r="P10" s="384" t="s">
        <v>768</v>
      </c>
      <c r="Q10" s="44"/>
      <c r="R10" s="44"/>
      <c r="S10" s="393"/>
      <c r="T10" s="389" t="s">
        <v>768</v>
      </c>
      <c r="U10" s="44"/>
      <c r="V10" s="44"/>
      <c r="W10" s="45"/>
      <c r="X10" s="389" t="s">
        <v>768</v>
      </c>
      <c r="Y10" s="44"/>
      <c r="Z10" s="44"/>
      <c r="AA10" s="44"/>
      <c r="AB10" s="389" t="s">
        <v>768</v>
      </c>
      <c r="AF10" s="389" t="s">
        <v>768</v>
      </c>
      <c r="AJ10" s="389" t="s">
        <v>768</v>
      </c>
      <c r="AN10" s="389" t="s">
        <v>768</v>
      </c>
      <c r="AR10" s="389" t="s">
        <v>768</v>
      </c>
      <c r="AV10" s="389" t="s">
        <v>768</v>
      </c>
      <c r="AZ10" s="389" t="s">
        <v>768</v>
      </c>
      <c r="BD10" s="389" t="s">
        <v>768</v>
      </c>
      <c r="BH10" s="389" t="s">
        <v>768</v>
      </c>
      <c r="BL10" s="389" t="s">
        <v>768</v>
      </c>
      <c r="BP10" s="389" t="s">
        <v>768</v>
      </c>
      <c r="BT10" s="389" t="s">
        <v>768</v>
      </c>
      <c r="BX10" s="389" t="s">
        <v>768</v>
      </c>
      <c r="CB10" s="389" t="s">
        <v>768</v>
      </c>
      <c r="CF10" s="389" t="s">
        <v>768</v>
      </c>
      <c r="CJ10" s="389" t="s">
        <v>768</v>
      </c>
      <c r="CN10" s="389" t="s">
        <v>768</v>
      </c>
      <c r="CR10" s="389" t="s">
        <v>768</v>
      </c>
      <c r="CV10" s="389" t="s">
        <v>768</v>
      </c>
      <c r="CZ10" s="389" t="s">
        <v>768</v>
      </c>
      <c r="DD10" s="389" t="s">
        <v>768</v>
      </c>
      <c r="DG10" s="44"/>
    </row>
    <row r="11" spans="1:111" ht="11.25" customHeight="1">
      <c r="A11" s="325" t="s">
        <v>706</v>
      </c>
      <c r="B11" s="388" t="s">
        <v>215</v>
      </c>
      <c r="F11" s="395"/>
      <c r="G11" s="396"/>
      <c r="H11" s="397"/>
      <c r="I11" s="397"/>
      <c r="J11" s="397"/>
      <c r="K11" s="397"/>
      <c r="L11" s="398"/>
      <c r="M11" s="397"/>
      <c r="N11" s="397"/>
      <c r="O11" s="399" t="s">
        <v>890</v>
      </c>
      <c r="P11" s="400" t="s">
        <v>768</v>
      </c>
      <c r="Q11" s="397"/>
      <c r="R11" s="397"/>
      <c r="S11" s="399" t="s">
        <v>890</v>
      </c>
      <c r="T11" s="394" t="s">
        <v>768</v>
      </c>
      <c r="U11" s="44"/>
      <c r="V11" s="44"/>
      <c r="W11" s="45" t="s">
        <v>890</v>
      </c>
      <c r="X11" s="394" t="s">
        <v>768</v>
      </c>
      <c r="Y11" s="44"/>
      <c r="Z11" s="44"/>
      <c r="AA11" s="45" t="s">
        <v>890</v>
      </c>
      <c r="AB11" s="394" t="s">
        <v>768</v>
      </c>
      <c r="AC11" s="44"/>
      <c r="AD11" s="44"/>
      <c r="AE11" s="45" t="s">
        <v>768</v>
      </c>
      <c r="AF11" s="394" t="s">
        <v>768</v>
      </c>
      <c r="AG11" s="44"/>
      <c r="AH11" s="44"/>
      <c r="AI11" s="45" t="s">
        <v>768</v>
      </c>
      <c r="AJ11" s="394" t="s">
        <v>768</v>
      </c>
      <c r="AK11" s="44"/>
      <c r="AL11" s="44"/>
      <c r="AM11" s="45" t="s">
        <v>768</v>
      </c>
      <c r="AN11" s="394" t="s">
        <v>768</v>
      </c>
      <c r="AO11" s="44"/>
      <c r="AP11" s="44"/>
      <c r="AQ11" s="45" t="s">
        <v>768</v>
      </c>
      <c r="AR11" s="394" t="s">
        <v>768</v>
      </c>
      <c r="AS11" s="44"/>
      <c r="AT11" s="44"/>
      <c r="AU11" s="45" t="s">
        <v>768</v>
      </c>
      <c r="AV11" s="394" t="s">
        <v>768</v>
      </c>
      <c r="AW11" s="44"/>
      <c r="AX11" s="44"/>
      <c r="AY11" s="45" t="s">
        <v>768</v>
      </c>
      <c r="AZ11" s="394" t="s">
        <v>768</v>
      </c>
      <c r="BA11" s="44"/>
      <c r="BB11" s="44"/>
      <c r="BC11" s="45" t="s">
        <v>768</v>
      </c>
      <c r="BD11" s="394" t="s">
        <v>768</v>
      </c>
      <c r="BE11" s="44"/>
      <c r="BF11" s="44"/>
      <c r="BG11" s="45" t="s">
        <v>768</v>
      </c>
      <c r="BH11" s="394" t="s">
        <v>768</v>
      </c>
      <c r="BI11" s="44"/>
      <c r="BJ11" s="44"/>
      <c r="BK11" s="45" t="s">
        <v>768</v>
      </c>
      <c r="BL11" s="394" t="s">
        <v>768</v>
      </c>
      <c r="BM11" s="44"/>
      <c r="BN11" s="44"/>
      <c r="BO11" s="45" t="s">
        <v>768</v>
      </c>
      <c r="BP11" s="394" t="s">
        <v>768</v>
      </c>
      <c r="BQ11" s="44"/>
      <c r="BR11" s="44"/>
      <c r="BS11" s="45" t="s">
        <v>768</v>
      </c>
      <c r="BT11" s="394" t="s">
        <v>768</v>
      </c>
      <c r="BU11" s="44"/>
      <c r="BV11" s="44"/>
      <c r="BW11" s="45" t="s">
        <v>768</v>
      </c>
      <c r="BX11" s="394" t="s">
        <v>768</v>
      </c>
      <c r="BY11" s="44"/>
      <c r="BZ11" s="44"/>
      <c r="CA11" s="45" t="s">
        <v>768</v>
      </c>
      <c r="CB11" s="394" t="s">
        <v>768</v>
      </c>
      <c r="CC11" s="44"/>
      <c r="CD11" s="44"/>
      <c r="CE11" s="45" t="s">
        <v>768</v>
      </c>
      <c r="CF11" s="394" t="s">
        <v>768</v>
      </c>
      <c r="CG11" s="44"/>
      <c r="CH11" s="44"/>
      <c r="CI11" s="45" t="s">
        <v>768</v>
      </c>
      <c r="CJ11" s="394" t="s">
        <v>768</v>
      </c>
      <c r="CK11" s="44"/>
      <c r="CL11" s="44"/>
      <c r="CM11" s="45" t="s">
        <v>768</v>
      </c>
      <c r="CN11" s="394" t="s">
        <v>768</v>
      </c>
      <c r="CO11" s="44"/>
      <c r="CP11" s="44"/>
      <c r="CQ11" s="45" t="s">
        <v>768</v>
      </c>
      <c r="CR11" s="394" t="s">
        <v>768</v>
      </c>
      <c r="CS11" s="44"/>
      <c r="CT11" s="44"/>
      <c r="CU11" s="45" t="s">
        <v>768</v>
      </c>
      <c r="CV11" s="394" t="s">
        <v>768</v>
      </c>
      <c r="CW11" s="44"/>
      <c r="CX11" s="44"/>
      <c r="CY11" s="45" t="s">
        <v>768</v>
      </c>
      <c r="CZ11" s="394" t="s">
        <v>768</v>
      </c>
      <c r="DA11" s="44"/>
      <c r="DB11" s="44"/>
      <c r="DC11" s="45" t="s">
        <v>768</v>
      </c>
      <c r="DD11" s="394" t="s">
        <v>768</v>
      </c>
      <c r="DE11" s="44"/>
      <c r="DF11" s="44"/>
      <c r="DG11" s="44"/>
    </row>
    <row r="12" spans="1:111" ht="11.25" customHeight="1">
      <c r="F12" s="44"/>
      <c r="G12" s="384"/>
      <c r="H12" s="44"/>
      <c r="I12" s="44"/>
      <c r="J12" s="44"/>
      <c r="K12" s="44"/>
      <c r="L12" s="401"/>
      <c r="M12" s="44"/>
      <c r="N12" s="44"/>
      <c r="O12" s="45"/>
      <c r="P12" s="393"/>
      <c r="Q12" s="44"/>
      <c r="R12" s="44"/>
      <c r="S12" s="45"/>
      <c r="T12" s="393"/>
      <c r="U12" s="44"/>
      <c r="V12" s="44"/>
    </row>
    <row r="13" spans="1:111" ht="11.25" customHeight="1">
      <c r="A13" s="325" t="s">
        <v>168</v>
      </c>
      <c r="B13" s="388" t="s">
        <v>140</v>
      </c>
      <c r="G13" s="384" t="s">
        <v>800</v>
      </c>
      <c r="L13" s="401"/>
      <c r="O13" s="44"/>
      <c r="P13" s="402" t="s">
        <v>783</v>
      </c>
      <c r="S13" s="44"/>
      <c r="T13" s="402" t="s">
        <v>902</v>
      </c>
      <c r="W13" s="44"/>
      <c r="X13" s="402" t="s">
        <v>902</v>
      </c>
      <c r="AA13" s="44"/>
      <c r="AB13" s="402" t="s">
        <v>827</v>
      </c>
      <c r="AE13" s="44"/>
      <c r="AF13" s="402" t="s">
        <v>105</v>
      </c>
      <c r="AI13" s="44"/>
      <c r="AJ13" s="402" t="s">
        <v>105</v>
      </c>
      <c r="AM13" s="44"/>
      <c r="AN13" s="402" t="s">
        <v>105</v>
      </c>
      <c r="AQ13" s="44"/>
      <c r="AR13" s="402" t="s">
        <v>105</v>
      </c>
      <c r="AU13" s="44"/>
      <c r="AV13" s="402" t="s">
        <v>105</v>
      </c>
      <c r="AY13" s="44"/>
      <c r="AZ13" s="402" t="s">
        <v>105</v>
      </c>
      <c r="BC13" s="44"/>
      <c r="BD13" s="402" t="s">
        <v>105</v>
      </c>
      <c r="BG13" s="44"/>
      <c r="BH13" s="402" t="s">
        <v>105</v>
      </c>
      <c r="BK13" s="44"/>
      <c r="BL13" s="402" t="s">
        <v>105</v>
      </c>
      <c r="BO13" s="44"/>
      <c r="BP13" s="402" t="s">
        <v>105</v>
      </c>
      <c r="BS13" s="44"/>
      <c r="BT13" s="402" t="s">
        <v>105</v>
      </c>
      <c r="BW13" s="44"/>
      <c r="BX13" s="402" t="s">
        <v>105</v>
      </c>
      <c r="CA13" s="44"/>
      <c r="CB13" s="402" t="s">
        <v>105</v>
      </c>
      <c r="CE13" s="44"/>
      <c r="CF13" s="402" t="s">
        <v>856</v>
      </c>
      <c r="CI13" s="44"/>
      <c r="CJ13" s="402" t="s">
        <v>858</v>
      </c>
      <c r="CM13" s="44"/>
      <c r="CN13" s="402" t="s">
        <v>768</v>
      </c>
      <c r="CQ13" s="44"/>
      <c r="CR13" s="402" t="s">
        <v>768</v>
      </c>
      <c r="CU13" s="44"/>
      <c r="CV13" s="402" t="s">
        <v>105</v>
      </c>
      <c r="CY13" s="44"/>
      <c r="CZ13" s="402" t="s">
        <v>105</v>
      </c>
      <c r="DC13" s="44"/>
      <c r="DD13" s="402" t="s">
        <v>105</v>
      </c>
    </row>
    <row r="14" spans="1:111" ht="11.25" customHeight="1">
      <c r="A14" s="325" t="s">
        <v>622</v>
      </c>
      <c r="B14" s="325" t="s">
        <v>622</v>
      </c>
      <c r="G14" s="384" t="s">
        <v>802</v>
      </c>
      <c r="K14" s="403"/>
      <c r="L14" s="401"/>
      <c r="O14" s="44"/>
      <c r="P14" s="402" t="s">
        <v>903</v>
      </c>
      <c r="S14" s="44"/>
      <c r="T14" s="402" t="s">
        <v>903</v>
      </c>
      <c r="W14" s="44"/>
      <c r="X14" s="402" t="s">
        <v>904</v>
      </c>
      <c r="AA14" s="44"/>
      <c r="AB14" s="402" t="s">
        <v>828</v>
      </c>
      <c r="AE14" s="44"/>
      <c r="AF14" s="402" t="s">
        <v>105</v>
      </c>
      <c r="AI14" s="44"/>
      <c r="AJ14" s="402" t="s">
        <v>105</v>
      </c>
      <c r="AM14" s="44"/>
      <c r="AN14" s="402" t="s">
        <v>105</v>
      </c>
      <c r="AQ14" s="44"/>
      <c r="AR14" s="402" t="s">
        <v>105</v>
      </c>
      <c r="AU14" s="44"/>
      <c r="AV14" s="402" t="s">
        <v>105</v>
      </c>
      <c r="AY14" s="44"/>
      <c r="AZ14" s="402" t="s">
        <v>105</v>
      </c>
      <c r="BC14" s="44"/>
      <c r="BD14" s="402" t="s">
        <v>105</v>
      </c>
      <c r="BG14" s="44"/>
      <c r="BH14" s="402" t="s">
        <v>105</v>
      </c>
      <c r="BK14" s="44"/>
      <c r="BL14" s="402" t="s">
        <v>105</v>
      </c>
      <c r="BO14" s="44"/>
      <c r="BP14" s="402" t="s">
        <v>105</v>
      </c>
      <c r="BS14" s="44"/>
      <c r="BT14" s="402" t="s">
        <v>105</v>
      </c>
      <c r="BW14" s="44"/>
      <c r="BX14" s="402" t="s">
        <v>105</v>
      </c>
      <c r="CA14" s="44"/>
      <c r="CB14" s="402" t="s">
        <v>105</v>
      </c>
      <c r="CE14" s="44"/>
      <c r="CF14" s="402" t="s">
        <v>835</v>
      </c>
      <c r="CI14" s="44"/>
      <c r="CJ14" s="402" t="s">
        <v>835</v>
      </c>
      <c r="CM14" s="44"/>
      <c r="CN14" s="402" t="s">
        <v>768</v>
      </c>
      <c r="CQ14" s="44"/>
      <c r="CR14" s="402" t="s">
        <v>768</v>
      </c>
      <c r="CU14" s="44"/>
      <c r="CV14" s="402" t="s">
        <v>105</v>
      </c>
      <c r="CY14" s="44"/>
      <c r="CZ14" s="402" t="s">
        <v>105</v>
      </c>
      <c r="DC14" s="44"/>
      <c r="DD14" s="402" t="s">
        <v>105</v>
      </c>
    </row>
    <row r="15" spans="1:111" ht="11.25" customHeight="1">
      <c r="A15" s="325" t="s">
        <v>598</v>
      </c>
      <c r="B15" s="325" t="s">
        <v>598</v>
      </c>
      <c r="G15" s="384" t="s">
        <v>803</v>
      </c>
      <c r="L15" s="401" t="s">
        <v>799</v>
      </c>
      <c r="O15" s="44"/>
      <c r="P15" s="402" t="s">
        <v>905</v>
      </c>
      <c r="S15" s="44"/>
      <c r="T15" s="402" t="s">
        <v>906</v>
      </c>
      <c r="W15" s="44"/>
      <c r="X15" s="402" t="s">
        <v>907</v>
      </c>
      <c r="AA15" s="44"/>
      <c r="AB15" s="402" t="s">
        <v>829</v>
      </c>
      <c r="AE15" s="44"/>
      <c r="AF15" s="402" t="s">
        <v>105</v>
      </c>
      <c r="AI15" s="44"/>
      <c r="AJ15" s="402" t="s">
        <v>105</v>
      </c>
      <c r="AM15" s="44"/>
      <c r="AN15" s="402" t="s">
        <v>105</v>
      </c>
      <c r="AQ15" s="44"/>
      <c r="AR15" s="402" t="s">
        <v>105</v>
      </c>
      <c r="AU15" s="44"/>
      <c r="AV15" s="402" t="s">
        <v>105</v>
      </c>
      <c r="AY15" s="44"/>
      <c r="AZ15" s="402" t="s">
        <v>105</v>
      </c>
      <c r="BC15" s="44"/>
      <c r="BD15" s="402" t="s">
        <v>105</v>
      </c>
      <c r="BG15" s="44"/>
      <c r="BH15" s="402" t="s">
        <v>105</v>
      </c>
      <c r="BK15" s="44"/>
      <c r="BL15" s="402" t="s">
        <v>105</v>
      </c>
      <c r="BO15" s="44"/>
      <c r="BP15" s="402" t="s">
        <v>105</v>
      </c>
      <c r="BS15" s="44"/>
      <c r="BT15" s="402" t="s">
        <v>105</v>
      </c>
      <c r="BW15" s="44"/>
      <c r="BX15" s="402" t="s">
        <v>105</v>
      </c>
      <c r="CA15" s="44"/>
      <c r="CB15" s="402" t="s">
        <v>105</v>
      </c>
      <c r="CE15" s="44"/>
      <c r="CF15" s="402" t="s">
        <v>857</v>
      </c>
      <c r="CI15" s="44"/>
      <c r="CJ15" s="402" t="s">
        <v>848</v>
      </c>
      <c r="CM15" s="44"/>
      <c r="CN15" s="402" t="s">
        <v>768</v>
      </c>
      <c r="CQ15" s="44"/>
      <c r="CR15" s="402" t="s">
        <v>768</v>
      </c>
      <c r="CU15" s="44"/>
      <c r="CV15" s="402" t="s">
        <v>105</v>
      </c>
      <c r="CY15" s="44"/>
      <c r="CZ15" s="402" t="s">
        <v>105</v>
      </c>
      <c r="DC15" s="44"/>
      <c r="DD15" s="402" t="s">
        <v>105</v>
      </c>
    </row>
    <row r="16" spans="1:111" ht="11.25" customHeight="1">
      <c r="A16" s="296" t="s">
        <v>623</v>
      </c>
      <c r="B16" s="325" t="s">
        <v>704</v>
      </c>
      <c r="D16" s="404" t="s">
        <v>624</v>
      </c>
      <c r="E16" s="384" t="s">
        <v>625</v>
      </c>
      <c r="G16" s="384" t="s">
        <v>768</v>
      </c>
      <c r="L16" s="325" t="s">
        <v>908</v>
      </c>
      <c r="O16" s="44"/>
      <c r="P16" s="402" t="s">
        <v>819</v>
      </c>
      <c r="S16" s="44"/>
      <c r="T16" s="402" t="s">
        <v>819</v>
      </c>
      <c r="W16" s="44"/>
      <c r="X16" s="402" t="s">
        <v>909</v>
      </c>
      <c r="AA16" s="44"/>
      <c r="AB16" s="402" t="s">
        <v>830</v>
      </c>
      <c r="AE16" s="44"/>
      <c r="AF16" s="402" t="s">
        <v>105</v>
      </c>
      <c r="AI16" s="44"/>
      <c r="AJ16" s="402" t="s">
        <v>105</v>
      </c>
      <c r="AM16" s="44"/>
      <c r="AN16" s="402" t="s">
        <v>105</v>
      </c>
      <c r="AQ16" s="44"/>
      <c r="AR16" s="402" t="s">
        <v>105</v>
      </c>
      <c r="AU16" s="44"/>
      <c r="AV16" s="402" t="s">
        <v>105</v>
      </c>
      <c r="AY16" s="44"/>
      <c r="AZ16" s="402" t="s">
        <v>105</v>
      </c>
      <c r="BC16" s="44"/>
      <c r="BD16" s="402" t="s">
        <v>105</v>
      </c>
      <c r="BG16" s="44"/>
      <c r="BH16" s="402" t="s">
        <v>105</v>
      </c>
      <c r="BK16" s="44"/>
      <c r="BL16" s="402" t="s">
        <v>105</v>
      </c>
      <c r="BO16" s="44"/>
      <c r="BP16" s="402" t="s">
        <v>105</v>
      </c>
      <c r="BS16" s="44"/>
      <c r="BT16" s="402" t="s">
        <v>105</v>
      </c>
      <c r="BW16" s="44"/>
      <c r="BX16" s="402" t="s">
        <v>105</v>
      </c>
      <c r="CA16" s="44"/>
      <c r="CB16" s="402" t="s">
        <v>105</v>
      </c>
      <c r="CE16" s="44"/>
      <c r="CF16" s="402" t="s">
        <v>825</v>
      </c>
      <c r="CI16" s="44"/>
      <c r="CJ16" s="402" t="s">
        <v>825</v>
      </c>
      <c r="CM16" s="44"/>
      <c r="CN16" s="402" t="s">
        <v>768</v>
      </c>
      <c r="CQ16" s="44"/>
      <c r="CR16" s="402" t="s">
        <v>768</v>
      </c>
      <c r="CU16" s="44"/>
      <c r="CV16" s="402" t="s">
        <v>105</v>
      </c>
      <c r="CY16" s="44"/>
      <c r="CZ16" s="402" t="s">
        <v>105</v>
      </c>
      <c r="DC16" s="44"/>
      <c r="DD16" s="402" t="s">
        <v>105</v>
      </c>
    </row>
    <row r="17" spans="1:109" ht="11.25" customHeight="1">
      <c r="A17" s="296" t="s">
        <v>626</v>
      </c>
      <c r="B17" s="325" t="s">
        <v>703</v>
      </c>
      <c r="C17" s="325">
        <v>0</v>
      </c>
      <c r="D17" s="338" t="s">
        <v>891</v>
      </c>
      <c r="E17" s="384"/>
      <c r="G17" s="384" t="s">
        <v>768</v>
      </c>
      <c r="L17" s="325" t="s">
        <v>910</v>
      </c>
      <c r="O17" s="44"/>
      <c r="P17" s="402" t="s">
        <v>768</v>
      </c>
      <c r="S17" s="44"/>
      <c r="T17" s="402" t="s">
        <v>768</v>
      </c>
      <c r="W17" s="44"/>
      <c r="X17" s="402" t="s">
        <v>768</v>
      </c>
      <c r="AA17" s="44"/>
      <c r="AB17" s="402" t="s">
        <v>105</v>
      </c>
      <c r="AE17" s="44"/>
      <c r="AF17" s="402" t="s">
        <v>768</v>
      </c>
      <c r="AI17" s="44"/>
      <c r="AJ17" s="402" t="s">
        <v>768</v>
      </c>
      <c r="AM17" s="44"/>
      <c r="AN17" s="402" t="s">
        <v>768</v>
      </c>
      <c r="AQ17" s="44"/>
      <c r="AR17" s="402" t="s">
        <v>768</v>
      </c>
      <c r="AU17" s="44"/>
      <c r="AV17" s="402" t="s">
        <v>768</v>
      </c>
      <c r="AY17" s="44"/>
      <c r="AZ17" s="402" t="s">
        <v>768</v>
      </c>
      <c r="BC17" s="44"/>
      <c r="BD17" s="402" t="s">
        <v>768</v>
      </c>
      <c r="BG17" s="44"/>
      <c r="BH17" s="402" t="s">
        <v>768</v>
      </c>
      <c r="BK17" s="44"/>
      <c r="BL17" s="402" t="s">
        <v>768</v>
      </c>
      <c r="BO17" s="44"/>
      <c r="BP17" s="402" t="s">
        <v>768</v>
      </c>
      <c r="BS17" s="44"/>
      <c r="BT17" s="402" t="s">
        <v>105</v>
      </c>
      <c r="BW17" s="44"/>
      <c r="BX17" s="402" t="s">
        <v>105</v>
      </c>
      <c r="CA17" s="44"/>
      <c r="CB17" s="402" t="s">
        <v>105</v>
      </c>
      <c r="CE17" s="44"/>
      <c r="CF17" s="402" t="s">
        <v>826</v>
      </c>
      <c r="CI17" s="44"/>
      <c r="CJ17" s="402" t="s">
        <v>826</v>
      </c>
      <c r="CM17" s="44"/>
      <c r="CN17" s="402" t="s">
        <v>768</v>
      </c>
      <c r="CQ17" s="44"/>
      <c r="CR17" s="402" t="s">
        <v>768</v>
      </c>
      <c r="CU17" s="44"/>
      <c r="CV17" s="402" t="s">
        <v>105</v>
      </c>
      <c r="CY17" s="44"/>
      <c r="CZ17" s="402" t="s">
        <v>105</v>
      </c>
      <c r="DC17" s="44"/>
      <c r="DD17" s="402" t="s">
        <v>105</v>
      </c>
    </row>
    <row r="18" spans="1:109" ht="11.25" customHeight="1">
      <c r="A18" s="296" t="s">
        <v>627</v>
      </c>
      <c r="B18" s="325" t="s">
        <v>702</v>
      </c>
      <c r="C18" s="325">
        <v>0</v>
      </c>
      <c r="E18" s="384"/>
      <c r="G18" s="384"/>
      <c r="L18" s="44"/>
      <c r="M18" s="44"/>
      <c r="O18" s="44"/>
      <c r="P18" s="402" t="s">
        <v>768</v>
      </c>
      <c r="S18" s="44"/>
      <c r="T18" s="402" t="s">
        <v>768</v>
      </c>
      <c r="W18" s="44"/>
      <c r="X18" s="402" t="s">
        <v>768</v>
      </c>
      <c r="AA18" s="44"/>
      <c r="AB18" s="402" t="s">
        <v>105</v>
      </c>
      <c r="AE18" s="44"/>
      <c r="AF18" s="402" t="s">
        <v>768</v>
      </c>
      <c r="AI18" s="44"/>
      <c r="AJ18" s="402" t="s">
        <v>768</v>
      </c>
      <c r="AM18" s="44"/>
      <c r="AN18" s="402" t="s">
        <v>768</v>
      </c>
      <c r="AQ18" s="44"/>
      <c r="AR18" s="402" t="s">
        <v>768</v>
      </c>
      <c r="AU18" s="44"/>
      <c r="AV18" s="402" t="s">
        <v>768</v>
      </c>
      <c r="AY18" s="44"/>
      <c r="AZ18" s="402" t="s">
        <v>768</v>
      </c>
      <c r="BC18" s="44"/>
      <c r="BD18" s="402" t="s">
        <v>768</v>
      </c>
      <c r="BG18" s="44"/>
      <c r="BH18" s="402" t="s">
        <v>768</v>
      </c>
      <c r="BK18" s="44"/>
      <c r="BL18" s="402" t="s">
        <v>768</v>
      </c>
      <c r="BO18" s="44"/>
      <c r="BP18" s="402" t="s">
        <v>768</v>
      </c>
      <c r="BS18" s="44"/>
      <c r="BT18" s="402" t="s">
        <v>105</v>
      </c>
      <c r="BW18" s="44"/>
      <c r="BX18" s="402" t="s">
        <v>105</v>
      </c>
      <c r="CA18" s="44"/>
      <c r="CB18" s="402" t="s">
        <v>105</v>
      </c>
      <c r="CE18" s="44"/>
      <c r="CF18" s="402" t="s">
        <v>105</v>
      </c>
      <c r="CI18" s="44"/>
      <c r="CJ18" s="402" t="s">
        <v>105</v>
      </c>
      <c r="CM18" s="44"/>
      <c r="CN18" s="402" t="s">
        <v>768</v>
      </c>
      <c r="CQ18" s="44"/>
      <c r="CR18" s="402" t="s">
        <v>768</v>
      </c>
      <c r="CU18" s="44"/>
      <c r="CV18" s="402" t="s">
        <v>105</v>
      </c>
      <c r="CY18" s="44"/>
      <c r="CZ18" s="402" t="s">
        <v>105</v>
      </c>
      <c r="DC18" s="44"/>
      <c r="DD18" s="402" t="s">
        <v>105</v>
      </c>
    </row>
    <row r="19" spans="1:109" ht="11.25" customHeight="1">
      <c r="A19" s="296" t="s">
        <v>628</v>
      </c>
      <c r="B19" s="325" t="s">
        <v>104</v>
      </c>
      <c r="C19" s="325">
        <v>0</v>
      </c>
      <c r="E19" s="405"/>
      <c r="F19" s="406"/>
      <c r="G19" s="384"/>
      <c r="L19" s="44"/>
      <c r="M19" s="44"/>
      <c r="O19" s="44"/>
      <c r="P19" s="402"/>
      <c r="S19" s="44"/>
      <c r="T19" s="402"/>
      <c r="W19" s="44"/>
      <c r="X19" s="402"/>
      <c r="AA19" s="44"/>
      <c r="AB19" s="402"/>
      <c r="AE19" s="44"/>
      <c r="AF19" s="402"/>
      <c r="AI19" s="44"/>
      <c r="AJ19" s="402"/>
      <c r="AM19" s="44"/>
      <c r="AN19" s="402"/>
      <c r="AQ19" s="44"/>
      <c r="AR19" s="402"/>
      <c r="AU19" s="44"/>
      <c r="AV19" s="402"/>
      <c r="AY19" s="44"/>
      <c r="AZ19" s="402"/>
      <c r="BC19" s="44"/>
      <c r="BD19" s="402"/>
      <c r="BG19" s="44"/>
      <c r="BH19" s="402"/>
      <c r="BK19" s="44"/>
      <c r="BL19" s="402"/>
      <c r="BO19" s="44"/>
      <c r="BP19" s="402"/>
      <c r="BS19" s="44"/>
      <c r="BT19" s="402"/>
      <c r="BW19" s="44"/>
      <c r="BX19" s="402"/>
      <c r="CA19" s="44"/>
      <c r="CB19" s="402"/>
      <c r="CE19" s="44"/>
      <c r="CF19" s="402"/>
      <c r="CI19" s="44"/>
      <c r="CJ19" s="402"/>
      <c r="CM19" s="44"/>
      <c r="CN19" s="402"/>
      <c r="CQ19" s="44"/>
      <c r="CR19" s="402"/>
      <c r="CU19" s="44"/>
      <c r="CV19" s="402"/>
      <c r="CY19" s="44"/>
      <c r="CZ19" s="402"/>
      <c r="DC19" s="44"/>
      <c r="DD19" s="402"/>
    </row>
    <row r="20" spans="1:109" ht="11.25" customHeight="1">
      <c r="A20" s="296" t="s">
        <v>629</v>
      </c>
      <c r="B20" s="325" t="s">
        <v>702</v>
      </c>
      <c r="C20" s="325">
        <v>0</v>
      </c>
      <c r="F20" s="45" t="s">
        <v>768</v>
      </c>
      <c r="G20" s="384"/>
      <c r="K20" s="338"/>
      <c r="L20" s="393"/>
      <c r="M20" s="44"/>
      <c r="O20" s="45" t="s">
        <v>911</v>
      </c>
      <c r="P20" s="402" t="s">
        <v>912</v>
      </c>
      <c r="S20" s="45" t="s">
        <v>913</v>
      </c>
      <c r="T20" s="402" t="s">
        <v>912</v>
      </c>
      <c r="W20" s="45" t="s">
        <v>914</v>
      </c>
      <c r="X20" s="402" t="s">
        <v>912</v>
      </c>
      <c r="AA20" s="45" t="s">
        <v>915</v>
      </c>
      <c r="AB20" s="402" t="s">
        <v>916</v>
      </c>
      <c r="AE20" s="45" t="s">
        <v>105</v>
      </c>
      <c r="AF20" s="402" t="s">
        <v>105</v>
      </c>
      <c r="AI20" s="45" t="s">
        <v>105</v>
      </c>
      <c r="AJ20" s="402" t="s">
        <v>105</v>
      </c>
      <c r="AM20" s="45" t="s">
        <v>105</v>
      </c>
      <c r="AN20" s="402" t="s">
        <v>105</v>
      </c>
      <c r="AQ20" s="45" t="s">
        <v>105</v>
      </c>
      <c r="AR20" s="402" t="s">
        <v>105</v>
      </c>
      <c r="AU20" s="45" t="s">
        <v>105</v>
      </c>
      <c r="AV20" s="402" t="s">
        <v>105</v>
      </c>
      <c r="AY20" s="45" t="s">
        <v>105</v>
      </c>
      <c r="AZ20" s="402" t="s">
        <v>105</v>
      </c>
      <c r="BC20" s="45" t="s">
        <v>105</v>
      </c>
      <c r="BD20" s="402" t="s">
        <v>105</v>
      </c>
      <c r="BG20" s="45" t="s">
        <v>105</v>
      </c>
      <c r="BH20" s="402" t="s">
        <v>105</v>
      </c>
      <c r="BK20" s="45" t="s">
        <v>105</v>
      </c>
      <c r="BL20" s="402" t="s">
        <v>105</v>
      </c>
      <c r="BO20" s="45" t="s">
        <v>105</v>
      </c>
      <c r="BP20" s="402" t="s">
        <v>105</v>
      </c>
      <c r="BS20" s="45" t="s">
        <v>105</v>
      </c>
      <c r="BT20" s="402" t="s">
        <v>105</v>
      </c>
      <c r="BW20" s="45" t="s">
        <v>105</v>
      </c>
      <c r="BX20" s="402" t="s">
        <v>105</v>
      </c>
      <c r="CA20" s="45" t="s">
        <v>105</v>
      </c>
      <c r="CB20" s="402" t="s">
        <v>105</v>
      </c>
      <c r="CE20" s="45" t="e">
        <v>#VALUE!</v>
      </c>
      <c r="CF20" s="402" t="s">
        <v>917</v>
      </c>
      <c r="CI20" s="45" t="e">
        <v>#VALUE!</v>
      </c>
      <c r="CJ20" s="402" t="s">
        <v>917</v>
      </c>
      <c r="CM20" s="45" t="s">
        <v>768</v>
      </c>
      <c r="CN20" s="402" t="s">
        <v>768</v>
      </c>
      <c r="CQ20" s="45" t="s">
        <v>768</v>
      </c>
      <c r="CR20" s="402" t="s">
        <v>768</v>
      </c>
      <c r="CU20" s="45" t="s">
        <v>105</v>
      </c>
      <c r="CV20" s="402" t="s">
        <v>105</v>
      </c>
      <c r="CY20" s="45" t="s">
        <v>105</v>
      </c>
      <c r="CZ20" s="402" t="s">
        <v>105</v>
      </c>
      <c r="DC20" s="45" t="s">
        <v>105</v>
      </c>
      <c r="DD20" s="402" t="s">
        <v>105</v>
      </c>
    </row>
    <row r="21" spans="1:109" ht="11.25" customHeight="1">
      <c r="A21" s="296" t="s">
        <v>630</v>
      </c>
      <c r="B21" s="325" t="s">
        <v>702</v>
      </c>
      <c r="C21" s="325">
        <v>0</v>
      </c>
      <c r="F21" s="45" t="s">
        <v>625</v>
      </c>
      <c r="G21" s="407" t="s">
        <v>624</v>
      </c>
      <c r="K21" s="44"/>
      <c r="L21" s="44"/>
      <c r="O21" s="390" t="s">
        <v>768</v>
      </c>
      <c r="P21" s="44"/>
      <c r="S21" s="390" t="s">
        <v>768</v>
      </c>
      <c r="T21" s="44"/>
      <c r="W21" s="390" t="s">
        <v>918</v>
      </c>
      <c r="X21" s="44"/>
      <c r="AA21" s="390" t="s">
        <v>919</v>
      </c>
      <c r="AB21" s="44"/>
      <c r="AE21" s="390" t="s">
        <v>918</v>
      </c>
      <c r="AF21" s="44"/>
      <c r="AI21" s="390" t="s">
        <v>918</v>
      </c>
      <c r="AJ21" s="44"/>
      <c r="AM21" s="390" t="s">
        <v>918</v>
      </c>
      <c r="AN21" s="44"/>
      <c r="AQ21" s="390" t="s">
        <v>918</v>
      </c>
      <c r="AR21" s="44"/>
      <c r="AU21" s="390" t="s">
        <v>918</v>
      </c>
      <c r="AV21" s="44"/>
      <c r="AY21" s="390" t="s">
        <v>918</v>
      </c>
      <c r="AZ21" s="44"/>
      <c r="BC21" s="390" t="s">
        <v>918</v>
      </c>
      <c r="BD21" s="44"/>
      <c r="BG21" s="390" t="s">
        <v>918</v>
      </c>
      <c r="BH21" s="44"/>
      <c r="BK21" s="390" t="s">
        <v>918</v>
      </c>
      <c r="BL21" s="44"/>
      <c r="BO21" s="390" t="s">
        <v>918</v>
      </c>
      <c r="BP21" s="44"/>
      <c r="BS21" s="390" t="s">
        <v>768</v>
      </c>
      <c r="BT21" s="44"/>
      <c r="BW21" s="390" t="s">
        <v>768</v>
      </c>
      <c r="BX21" s="44"/>
      <c r="CA21" s="390" t="s">
        <v>768</v>
      </c>
      <c r="CB21" s="44"/>
      <c r="CE21" s="390" t="s">
        <v>919</v>
      </c>
      <c r="CF21" s="44"/>
      <c r="CI21" s="390" t="s">
        <v>919</v>
      </c>
      <c r="CJ21" s="44"/>
      <c r="CM21" s="390" t="s">
        <v>768</v>
      </c>
      <c r="CN21" s="44"/>
      <c r="CQ21" s="390" t="s">
        <v>768</v>
      </c>
      <c r="CR21" s="44"/>
      <c r="CU21" s="390" t="s">
        <v>768</v>
      </c>
      <c r="CV21" s="44"/>
      <c r="CY21" s="390" t="s">
        <v>768</v>
      </c>
      <c r="CZ21" s="44"/>
      <c r="DC21" s="390" t="s">
        <v>768</v>
      </c>
      <c r="DD21" s="44"/>
    </row>
    <row r="22" spans="1:109" ht="11.25" customHeight="1">
      <c r="A22" s="296" t="s">
        <v>631</v>
      </c>
      <c r="B22" s="325" t="s">
        <v>702</v>
      </c>
      <c r="C22" s="325">
        <v>0</v>
      </c>
      <c r="F22" s="44"/>
      <c r="G22" s="44"/>
      <c r="J22" s="44"/>
      <c r="K22" s="44"/>
      <c r="L22" s="44"/>
      <c r="O22" s="44" t="s">
        <v>920</v>
      </c>
      <c r="P22" s="44"/>
      <c r="S22" s="44" t="s">
        <v>921</v>
      </c>
      <c r="T22" s="44"/>
      <c r="W22" s="44" t="s">
        <v>922</v>
      </c>
      <c r="X22" s="44"/>
      <c r="AA22" s="44" t="s">
        <v>923</v>
      </c>
      <c r="AB22" s="44"/>
      <c r="AE22" s="44" t="s">
        <v>105</v>
      </c>
      <c r="AF22" s="44"/>
      <c r="AI22" s="44" t="s">
        <v>105</v>
      </c>
      <c r="AJ22" s="44"/>
      <c r="AM22" s="44" t="s">
        <v>105</v>
      </c>
      <c r="AN22" s="44"/>
      <c r="AQ22" s="44" t="s">
        <v>105</v>
      </c>
      <c r="AR22" s="44"/>
      <c r="AU22" s="44" t="s">
        <v>105</v>
      </c>
      <c r="AV22" s="44"/>
      <c r="AY22" s="44" t="s">
        <v>105</v>
      </c>
      <c r="AZ22" s="44"/>
      <c r="BC22" s="44" t="s">
        <v>105</v>
      </c>
      <c r="BD22" s="44"/>
      <c r="BG22" s="44" t="s">
        <v>105</v>
      </c>
      <c r="BH22" s="44"/>
      <c r="BK22" s="44" t="s">
        <v>105</v>
      </c>
      <c r="BL22" s="44"/>
      <c r="BO22" s="44" t="s">
        <v>105</v>
      </c>
      <c r="BP22" s="44"/>
      <c r="BS22" s="44" t="s">
        <v>921</v>
      </c>
      <c r="BT22" s="44"/>
      <c r="BW22" s="44" t="s">
        <v>921</v>
      </c>
      <c r="BX22" s="44"/>
      <c r="CA22" s="44" t="s">
        <v>921</v>
      </c>
      <c r="CB22" s="44"/>
      <c r="CE22" s="44" t="s">
        <v>923</v>
      </c>
      <c r="CF22" s="44"/>
      <c r="CI22" s="44" t="s">
        <v>923</v>
      </c>
      <c r="CJ22" s="44"/>
      <c r="CM22" s="44" t="s">
        <v>768</v>
      </c>
      <c r="CN22" s="44"/>
      <c r="CQ22" s="44" t="s">
        <v>768</v>
      </c>
      <c r="CR22" s="44"/>
      <c r="CU22" s="44" t="s">
        <v>921</v>
      </c>
      <c r="CV22" s="44"/>
      <c r="CY22" s="44" t="s">
        <v>921</v>
      </c>
      <c r="CZ22" s="44"/>
      <c r="DC22" s="44" t="s">
        <v>921</v>
      </c>
      <c r="DD22" s="44"/>
    </row>
    <row r="23" spans="1:109" ht="11.25" customHeight="1">
      <c r="A23" s="296" t="s">
        <v>632</v>
      </c>
      <c r="B23" s="325" t="s">
        <v>702</v>
      </c>
      <c r="C23" s="325">
        <v>0</v>
      </c>
      <c r="F23" s="44"/>
      <c r="G23" s="44"/>
      <c r="J23" s="44"/>
      <c r="K23" s="44"/>
      <c r="L23" s="44"/>
      <c r="O23" s="44" t="s">
        <v>798</v>
      </c>
      <c r="P23" s="44"/>
      <c r="Q23" s="44" t="s">
        <v>768</v>
      </c>
      <c r="S23" s="44" t="s">
        <v>924</v>
      </c>
      <c r="T23" s="44"/>
      <c r="U23" s="44" t="s">
        <v>768</v>
      </c>
      <c r="W23" s="44" t="s">
        <v>925</v>
      </c>
      <c r="X23" s="44"/>
      <c r="Y23" s="44" t="s">
        <v>926</v>
      </c>
      <c r="AA23" s="44" t="s">
        <v>695</v>
      </c>
      <c r="AB23" s="44"/>
      <c r="AC23" s="44" t="s">
        <v>768</v>
      </c>
      <c r="AE23" s="44" t="s">
        <v>925</v>
      </c>
      <c r="AF23" s="44"/>
      <c r="AG23" s="44" t="s">
        <v>105</v>
      </c>
      <c r="AI23" s="44" t="s">
        <v>925</v>
      </c>
      <c r="AJ23" s="44"/>
      <c r="AK23" s="44" t="s">
        <v>105</v>
      </c>
      <c r="AM23" s="44" t="s">
        <v>925</v>
      </c>
      <c r="AN23" s="44"/>
      <c r="AO23" s="44" t="s">
        <v>105</v>
      </c>
      <c r="AQ23" s="44" t="s">
        <v>925</v>
      </c>
      <c r="AR23" s="44"/>
      <c r="AS23" s="44" t="s">
        <v>105</v>
      </c>
      <c r="AU23" s="44" t="s">
        <v>925</v>
      </c>
      <c r="AV23" s="44"/>
      <c r="AW23" s="44" t="s">
        <v>105</v>
      </c>
      <c r="AY23" s="44" t="s">
        <v>925</v>
      </c>
      <c r="AZ23" s="44"/>
      <c r="BA23" s="44" t="s">
        <v>105</v>
      </c>
      <c r="BC23" s="44" t="s">
        <v>925</v>
      </c>
      <c r="BD23" s="44"/>
      <c r="BE23" s="44" t="s">
        <v>105</v>
      </c>
      <c r="BG23" s="44" t="s">
        <v>925</v>
      </c>
      <c r="BH23" s="44"/>
      <c r="BI23" s="44" t="s">
        <v>105</v>
      </c>
      <c r="BK23" s="44" t="s">
        <v>925</v>
      </c>
      <c r="BL23" s="44"/>
      <c r="BM23" s="44" t="s">
        <v>105</v>
      </c>
      <c r="BO23" s="44" t="s">
        <v>925</v>
      </c>
      <c r="BP23" s="44"/>
      <c r="BQ23" s="44" t="s">
        <v>105</v>
      </c>
      <c r="BS23" s="44" t="s">
        <v>105</v>
      </c>
      <c r="BT23" s="44"/>
      <c r="BU23" s="44" t="s">
        <v>768</v>
      </c>
      <c r="BW23" s="44" t="s">
        <v>105</v>
      </c>
      <c r="BX23" s="44"/>
      <c r="BY23" s="44" t="s">
        <v>768</v>
      </c>
      <c r="CA23" s="44" t="s">
        <v>105</v>
      </c>
      <c r="CB23" s="44"/>
      <c r="CC23" s="44" t="s">
        <v>768</v>
      </c>
      <c r="CE23" s="44" t="s">
        <v>105</v>
      </c>
      <c r="CF23" s="44"/>
      <c r="CG23" s="44" t="s">
        <v>768</v>
      </c>
      <c r="CI23" s="44" t="s">
        <v>105</v>
      </c>
      <c r="CJ23" s="44"/>
      <c r="CK23" s="44" t="s">
        <v>768</v>
      </c>
      <c r="CM23" s="44" t="s">
        <v>768</v>
      </c>
      <c r="CN23" s="44"/>
      <c r="CO23" s="44" t="s">
        <v>768</v>
      </c>
      <c r="CQ23" s="44" t="s">
        <v>768</v>
      </c>
      <c r="CR23" s="44"/>
      <c r="CS23" s="44" t="s">
        <v>768</v>
      </c>
      <c r="CU23" s="44" t="s">
        <v>105</v>
      </c>
      <c r="CV23" s="44"/>
      <c r="CW23" s="44" t="s">
        <v>768</v>
      </c>
      <c r="CY23" s="44" t="s">
        <v>105</v>
      </c>
      <c r="CZ23" s="44"/>
      <c r="DA23" s="44" t="s">
        <v>768</v>
      </c>
      <c r="DC23" s="44" t="s">
        <v>105</v>
      </c>
      <c r="DD23" s="44"/>
      <c r="DE23" s="44" t="s">
        <v>768</v>
      </c>
    </row>
    <row r="24" spans="1:109" ht="11.25" customHeight="1">
      <c r="A24" s="296" t="s">
        <v>632</v>
      </c>
      <c r="B24" s="325" t="s">
        <v>702</v>
      </c>
      <c r="C24" s="325">
        <v>0</v>
      </c>
      <c r="F24" s="44"/>
      <c r="G24" s="44"/>
      <c r="J24" s="44"/>
      <c r="K24" s="44"/>
      <c r="L24" s="44"/>
      <c r="O24" s="45" t="s">
        <v>768</v>
      </c>
      <c r="P24" s="44"/>
      <c r="Q24" s="44"/>
      <c r="S24" s="45" t="s">
        <v>768</v>
      </c>
      <c r="T24" s="44"/>
      <c r="U24" s="44"/>
      <c r="W24" s="45" t="s">
        <v>927</v>
      </c>
      <c r="X24" s="44"/>
      <c r="Y24" s="44"/>
      <c r="AA24" s="45" t="s">
        <v>768</v>
      </c>
      <c r="AB24" s="44"/>
      <c r="AC24" s="44"/>
      <c r="AE24" s="45" t="s">
        <v>105</v>
      </c>
      <c r="AF24" s="44"/>
      <c r="AG24" s="44"/>
      <c r="AI24" s="45" t="s">
        <v>105</v>
      </c>
      <c r="AJ24" s="44"/>
      <c r="AK24" s="44"/>
      <c r="AM24" s="45" t="s">
        <v>105</v>
      </c>
      <c r="AN24" s="44"/>
      <c r="AO24" s="44"/>
      <c r="AQ24" s="45" t="s">
        <v>105</v>
      </c>
      <c r="AR24" s="44"/>
      <c r="AS24" s="44"/>
      <c r="AU24" s="45" t="s">
        <v>105</v>
      </c>
      <c r="AV24" s="44"/>
      <c r="AW24" s="44"/>
      <c r="AY24" s="45" t="s">
        <v>105</v>
      </c>
      <c r="AZ24" s="44"/>
      <c r="BA24" s="44"/>
      <c r="BC24" s="45" t="s">
        <v>105</v>
      </c>
      <c r="BD24" s="44"/>
      <c r="BE24" s="44"/>
      <c r="BG24" s="45" t="s">
        <v>105</v>
      </c>
      <c r="BH24" s="44"/>
      <c r="BI24" s="44"/>
      <c r="BK24" s="45" t="s">
        <v>105</v>
      </c>
      <c r="BL24" s="44"/>
      <c r="BM24" s="44"/>
      <c r="BO24" s="45" t="s">
        <v>105</v>
      </c>
      <c r="BP24" s="44"/>
      <c r="BQ24" s="44"/>
      <c r="BS24" s="45" t="s">
        <v>768</v>
      </c>
      <c r="BT24" s="44"/>
      <c r="BU24" s="44"/>
      <c r="BW24" s="45" t="s">
        <v>768</v>
      </c>
      <c r="BX24" s="44"/>
      <c r="BY24" s="44"/>
      <c r="CA24" s="45" t="s">
        <v>768</v>
      </c>
      <c r="CB24" s="44"/>
      <c r="CC24" s="44"/>
      <c r="CE24" s="45" t="s">
        <v>768</v>
      </c>
      <c r="CF24" s="44"/>
      <c r="CG24" s="44"/>
      <c r="CI24" s="45" t="s">
        <v>768</v>
      </c>
      <c r="CJ24" s="44"/>
      <c r="CK24" s="44"/>
      <c r="CM24" s="45" t="s">
        <v>768</v>
      </c>
      <c r="CN24" s="44"/>
      <c r="CO24" s="44"/>
      <c r="CQ24" s="45" t="s">
        <v>768</v>
      </c>
      <c r="CR24" s="44"/>
      <c r="CS24" s="44"/>
      <c r="CU24" s="45" t="s">
        <v>768</v>
      </c>
      <c r="CV24" s="44"/>
      <c r="CW24" s="44"/>
      <c r="CY24" s="45" t="s">
        <v>768</v>
      </c>
      <c r="CZ24" s="44"/>
      <c r="DA24" s="44"/>
      <c r="DC24" s="45" t="s">
        <v>768</v>
      </c>
      <c r="DD24" s="44"/>
      <c r="DE24" s="44"/>
    </row>
    <row r="25" spans="1:109" ht="11.25" customHeight="1">
      <c r="A25" s="296" t="s">
        <v>633</v>
      </c>
      <c r="B25" s="325" t="s">
        <v>702</v>
      </c>
      <c r="C25" s="325">
        <v>0</v>
      </c>
      <c r="J25" s="44"/>
      <c r="K25" s="44"/>
      <c r="L25" s="44"/>
      <c r="O25" s="44"/>
      <c r="P25" s="402"/>
      <c r="S25" s="44"/>
      <c r="T25" s="402"/>
      <c r="W25" s="44"/>
      <c r="X25" s="402"/>
      <c r="AA25" s="44"/>
      <c r="AB25" s="402"/>
      <c r="AE25" s="44"/>
      <c r="AF25" s="402"/>
      <c r="AI25" s="44"/>
      <c r="AJ25" s="402"/>
      <c r="AM25" s="44"/>
      <c r="AN25" s="402"/>
      <c r="AQ25" s="44"/>
      <c r="AR25" s="402"/>
      <c r="AU25" s="44"/>
      <c r="AV25" s="402"/>
      <c r="AY25" s="44"/>
      <c r="AZ25" s="402"/>
      <c r="BC25" s="44"/>
      <c r="BD25" s="402"/>
      <c r="BG25" s="44"/>
      <c r="BH25" s="402"/>
      <c r="BK25" s="44"/>
      <c r="BL25" s="402"/>
      <c r="BO25" s="44"/>
      <c r="BP25" s="402"/>
      <c r="BS25" s="44"/>
      <c r="BT25" s="402"/>
      <c r="BW25" s="44"/>
      <c r="BX25" s="402"/>
      <c r="CA25" s="44"/>
      <c r="CB25" s="402"/>
      <c r="CE25" s="44"/>
      <c r="CF25" s="402"/>
      <c r="CI25" s="44"/>
      <c r="CJ25" s="402"/>
      <c r="CM25" s="44"/>
      <c r="CN25" s="402"/>
      <c r="CQ25" s="44"/>
      <c r="CR25" s="402"/>
      <c r="CU25" s="44"/>
      <c r="CV25" s="402"/>
      <c r="CY25" s="44"/>
      <c r="CZ25" s="402"/>
      <c r="DC25" s="44"/>
      <c r="DD25" s="402"/>
    </row>
    <row r="26" spans="1:109" ht="11.25" customHeight="1">
      <c r="A26" s="296" t="s">
        <v>634</v>
      </c>
      <c r="B26" s="325" t="s">
        <v>702</v>
      </c>
      <c r="C26" s="325">
        <v>0</v>
      </c>
      <c r="I26" s="325" t="s">
        <v>785</v>
      </c>
      <c r="J26" s="44"/>
      <c r="K26" s="44"/>
      <c r="L26" s="44"/>
      <c r="O26" s="44"/>
      <c r="P26" s="402" t="s">
        <v>902</v>
      </c>
      <c r="S26" s="44"/>
      <c r="T26" s="402" t="s">
        <v>928</v>
      </c>
      <c r="W26" s="44"/>
      <c r="X26" s="402" t="s">
        <v>928</v>
      </c>
      <c r="AA26" s="44"/>
      <c r="AB26" s="402" t="s">
        <v>768</v>
      </c>
      <c r="AE26" s="44"/>
      <c r="AF26" s="402" t="s">
        <v>105</v>
      </c>
      <c r="AI26" s="44"/>
      <c r="AJ26" s="402" t="s">
        <v>105</v>
      </c>
      <c r="AM26" s="44"/>
      <c r="AN26" s="402" t="s">
        <v>105</v>
      </c>
      <c r="AQ26" s="44"/>
      <c r="AR26" s="402" t="s">
        <v>105</v>
      </c>
      <c r="AU26" s="44"/>
      <c r="AV26" s="402" t="s">
        <v>105</v>
      </c>
      <c r="AY26" s="44"/>
      <c r="AZ26" s="402" t="s">
        <v>105</v>
      </c>
      <c r="BC26" s="44"/>
      <c r="BD26" s="402" t="s">
        <v>105</v>
      </c>
      <c r="BG26" s="44"/>
      <c r="BH26" s="402" t="s">
        <v>105</v>
      </c>
      <c r="BK26" s="44"/>
      <c r="BL26" s="402" t="s">
        <v>105</v>
      </c>
      <c r="BO26" s="44"/>
      <c r="BP26" s="402" t="s">
        <v>105</v>
      </c>
      <c r="BS26" s="44"/>
      <c r="BT26" s="402" t="s">
        <v>105</v>
      </c>
      <c r="BW26" s="44"/>
      <c r="BX26" s="402" t="s">
        <v>105</v>
      </c>
      <c r="CA26" s="44"/>
      <c r="CB26" s="402" t="s">
        <v>105</v>
      </c>
      <c r="CE26" s="44"/>
      <c r="CF26" s="402" t="s">
        <v>768</v>
      </c>
      <c r="CI26" s="44"/>
      <c r="CJ26" s="402" t="s">
        <v>768</v>
      </c>
      <c r="CM26" s="44"/>
      <c r="CN26" s="402" t="s">
        <v>768</v>
      </c>
      <c r="CQ26" s="44"/>
      <c r="CR26" s="402" t="s">
        <v>768</v>
      </c>
      <c r="CU26" s="44"/>
      <c r="CV26" s="402" t="s">
        <v>105</v>
      </c>
      <c r="CY26" s="44"/>
      <c r="CZ26" s="402" t="s">
        <v>105</v>
      </c>
      <c r="DC26" s="44"/>
      <c r="DD26" s="402" t="s">
        <v>105</v>
      </c>
    </row>
    <row r="27" spans="1:109" ht="11.25" customHeight="1">
      <c r="A27" s="296" t="s">
        <v>635</v>
      </c>
      <c r="B27" s="325" t="s">
        <v>702</v>
      </c>
      <c r="C27" s="325">
        <v>0</v>
      </c>
      <c r="I27" s="325" t="s">
        <v>903</v>
      </c>
      <c r="J27" s="44"/>
      <c r="K27" s="44"/>
      <c r="O27" s="44"/>
      <c r="P27" s="402" t="s">
        <v>903</v>
      </c>
      <c r="S27" s="44"/>
      <c r="T27" s="402" t="s">
        <v>929</v>
      </c>
      <c r="W27" s="44"/>
      <c r="X27" s="402" t="s">
        <v>930</v>
      </c>
      <c r="AA27" s="44"/>
      <c r="AB27" s="402" t="s">
        <v>828</v>
      </c>
      <c r="AE27" s="44"/>
      <c r="AF27" s="402" t="s">
        <v>105</v>
      </c>
      <c r="AI27" s="44"/>
      <c r="AJ27" s="402" t="s">
        <v>105</v>
      </c>
      <c r="AM27" s="44"/>
      <c r="AN27" s="402" t="s">
        <v>105</v>
      </c>
      <c r="AQ27" s="44"/>
      <c r="AR27" s="402" t="s">
        <v>105</v>
      </c>
      <c r="AU27" s="44"/>
      <c r="AV27" s="402" t="s">
        <v>105</v>
      </c>
      <c r="AY27" s="44"/>
      <c r="AZ27" s="402" t="s">
        <v>105</v>
      </c>
      <c r="BC27" s="44"/>
      <c r="BD27" s="402" t="s">
        <v>105</v>
      </c>
      <c r="BG27" s="44"/>
      <c r="BH27" s="402" t="s">
        <v>105</v>
      </c>
      <c r="BK27" s="44"/>
      <c r="BL27" s="402" t="s">
        <v>105</v>
      </c>
      <c r="BO27" s="44"/>
      <c r="BP27" s="402" t="s">
        <v>105</v>
      </c>
      <c r="BS27" s="44"/>
      <c r="BT27" s="402" t="s">
        <v>105</v>
      </c>
      <c r="BW27" s="44"/>
      <c r="BX27" s="402" t="s">
        <v>105</v>
      </c>
      <c r="CA27" s="44"/>
      <c r="CB27" s="402" t="s">
        <v>105</v>
      </c>
      <c r="CE27" s="44"/>
      <c r="CF27" s="402" t="s">
        <v>835</v>
      </c>
      <c r="CI27" s="44"/>
      <c r="CJ27" s="402" t="s">
        <v>835</v>
      </c>
      <c r="CM27" s="44"/>
      <c r="CN27" s="402" t="s">
        <v>768</v>
      </c>
      <c r="CQ27" s="44"/>
      <c r="CR27" s="402" t="s">
        <v>768</v>
      </c>
      <c r="CU27" s="44"/>
      <c r="CV27" s="402" t="s">
        <v>105</v>
      </c>
      <c r="CY27" s="44"/>
      <c r="CZ27" s="402" t="s">
        <v>105</v>
      </c>
      <c r="DC27" s="44"/>
      <c r="DD27" s="402" t="s">
        <v>105</v>
      </c>
    </row>
    <row r="28" spans="1:109" ht="11.25" customHeight="1">
      <c r="A28" s="296" t="s">
        <v>636</v>
      </c>
      <c r="B28" s="325" t="s">
        <v>702</v>
      </c>
      <c r="C28" s="325">
        <v>0</v>
      </c>
      <c r="I28" s="325" t="s">
        <v>905</v>
      </c>
      <c r="J28" s="44"/>
      <c r="K28" s="44"/>
      <c r="O28" s="44"/>
      <c r="P28" s="402" t="s">
        <v>905</v>
      </c>
      <c r="S28" s="44"/>
      <c r="T28" s="402" t="s">
        <v>931</v>
      </c>
      <c r="W28" s="44"/>
      <c r="X28" s="402" t="s">
        <v>932</v>
      </c>
      <c r="AA28" s="44"/>
      <c r="AB28" s="402" t="s">
        <v>829</v>
      </c>
      <c r="AE28" s="44"/>
      <c r="AF28" s="402" t="s">
        <v>105</v>
      </c>
      <c r="AI28" s="44"/>
      <c r="AJ28" s="402" t="s">
        <v>105</v>
      </c>
      <c r="AM28" s="44"/>
      <c r="AN28" s="402" t="s">
        <v>105</v>
      </c>
      <c r="AQ28" s="44"/>
      <c r="AR28" s="402" t="s">
        <v>105</v>
      </c>
      <c r="AU28" s="44"/>
      <c r="AV28" s="402" t="s">
        <v>105</v>
      </c>
      <c r="AY28" s="44"/>
      <c r="AZ28" s="402" t="s">
        <v>105</v>
      </c>
      <c r="BC28" s="44"/>
      <c r="BD28" s="402" t="s">
        <v>105</v>
      </c>
      <c r="BG28" s="44"/>
      <c r="BH28" s="402" t="s">
        <v>105</v>
      </c>
      <c r="BK28" s="44"/>
      <c r="BL28" s="402" t="s">
        <v>105</v>
      </c>
      <c r="BO28" s="44"/>
      <c r="BP28" s="402" t="s">
        <v>105</v>
      </c>
      <c r="BS28" s="44"/>
      <c r="BT28" s="402" t="s">
        <v>105</v>
      </c>
      <c r="BW28" s="44"/>
      <c r="BX28" s="402" t="s">
        <v>105</v>
      </c>
      <c r="CA28" s="44"/>
      <c r="CB28" s="402" t="s">
        <v>105</v>
      </c>
      <c r="CE28" s="44"/>
      <c r="CF28" s="402" t="s">
        <v>857</v>
      </c>
      <c r="CI28" s="44"/>
      <c r="CJ28" s="402" t="s">
        <v>848</v>
      </c>
      <c r="CM28" s="44"/>
      <c r="CN28" s="402" t="s">
        <v>768</v>
      </c>
      <c r="CQ28" s="44"/>
      <c r="CR28" s="402" t="s">
        <v>768</v>
      </c>
      <c r="CU28" s="44"/>
      <c r="CV28" s="402" t="s">
        <v>105</v>
      </c>
      <c r="CY28" s="44"/>
      <c r="CZ28" s="402" t="s">
        <v>105</v>
      </c>
      <c r="DC28" s="44"/>
      <c r="DD28" s="402" t="s">
        <v>105</v>
      </c>
    </row>
    <row r="29" spans="1:109" ht="11.25" customHeight="1">
      <c r="A29" s="296" t="s">
        <v>637</v>
      </c>
      <c r="B29" s="325" t="s">
        <v>702</v>
      </c>
      <c r="C29" s="325">
        <v>0</v>
      </c>
      <c r="I29" s="325" t="s">
        <v>819</v>
      </c>
      <c r="J29" s="44"/>
      <c r="K29" s="44"/>
      <c r="O29" s="44"/>
      <c r="P29" s="402" t="s">
        <v>819</v>
      </c>
      <c r="S29" s="44"/>
      <c r="T29" s="402" t="s">
        <v>909</v>
      </c>
      <c r="W29" s="44"/>
      <c r="X29" s="402" t="s">
        <v>822</v>
      </c>
      <c r="AA29" s="44"/>
      <c r="AB29" s="402" t="s">
        <v>830</v>
      </c>
      <c r="AE29" s="44"/>
      <c r="AF29" s="402" t="s">
        <v>105</v>
      </c>
      <c r="AI29" s="44"/>
      <c r="AJ29" s="402" t="s">
        <v>105</v>
      </c>
      <c r="AM29" s="44"/>
      <c r="AN29" s="402" t="s">
        <v>105</v>
      </c>
      <c r="AQ29" s="44"/>
      <c r="AR29" s="402" t="s">
        <v>105</v>
      </c>
      <c r="AU29" s="44"/>
      <c r="AV29" s="402" t="s">
        <v>105</v>
      </c>
      <c r="AY29" s="44"/>
      <c r="AZ29" s="402" t="s">
        <v>105</v>
      </c>
      <c r="BC29" s="44"/>
      <c r="BD29" s="402" t="s">
        <v>105</v>
      </c>
      <c r="BG29" s="44"/>
      <c r="BH29" s="402" t="s">
        <v>105</v>
      </c>
      <c r="BK29" s="44"/>
      <c r="BL29" s="402" t="s">
        <v>105</v>
      </c>
      <c r="BO29" s="44"/>
      <c r="BP29" s="402" t="s">
        <v>105</v>
      </c>
      <c r="BS29" s="44"/>
      <c r="BT29" s="402" t="s">
        <v>105</v>
      </c>
      <c r="BW29" s="44"/>
      <c r="BX29" s="402" t="s">
        <v>105</v>
      </c>
      <c r="CA29" s="44"/>
      <c r="CB29" s="402" t="s">
        <v>105</v>
      </c>
      <c r="CE29" s="44"/>
      <c r="CF29" s="402" t="s">
        <v>825</v>
      </c>
      <c r="CI29" s="44"/>
      <c r="CJ29" s="402" t="s">
        <v>825</v>
      </c>
      <c r="CM29" s="44"/>
      <c r="CN29" s="402" t="s">
        <v>768</v>
      </c>
      <c r="CQ29" s="44"/>
      <c r="CR29" s="402" t="s">
        <v>768</v>
      </c>
      <c r="CU29" s="44"/>
      <c r="CV29" s="402" t="s">
        <v>105</v>
      </c>
      <c r="CY29" s="44"/>
      <c r="CZ29" s="402" t="s">
        <v>105</v>
      </c>
      <c r="DC29" s="44"/>
      <c r="DD29" s="402" t="s">
        <v>105</v>
      </c>
    </row>
    <row r="30" spans="1:109" ht="11.25" customHeight="1">
      <c r="A30" s="296" t="s">
        <v>638</v>
      </c>
      <c r="B30" s="325" t="s">
        <v>703</v>
      </c>
      <c r="C30" s="325">
        <v>0</v>
      </c>
      <c r="I30" s="325" t="s">
        <v>768</v>
      </c>
      <c r="J30" s="44"/>
      <c r="K30" s="44"/>
      <c r="O30" s="44"/>
      <c r="P30" s="402" t="s">
        <v>768</v>
      </c>
      <c r="S30" s="44"/>
      <c r="T30" s="402" t="s">
        <v>768</v>
      </c>
      <c r="W30" s="44"/>
      <c r="X30" s="402" t="s">
        <v>819</v>
      </c>
      <c r="AA30" s="44"/>
      <c r="AB30" s="402" t="s">
        <v>105</v>
      </c>
      <c r="AE30" s="44"/>
      <c r="AF30" s="402" t="s">
        <v>105</v>
      </c>
      <c r="AI30" s="44"/>
      <c r="AJ30" s="402" t="s">
        <v>105</v>
      </c>
      <c r="AM30" s="44"/>
      <c r="AN30" s="402" t="s">
        <v>105</v>
      </c>
      <c r="AQ30" s="44"/>
      <c r="AR30" s="402" t="s">
        <v>105</v>
      </c>
      <c r="AU30" s="44"/>
      <c r="AV30" s="402" t="s">
        <v>105</v>
      </c>
      <c r="AY30" s="44"/>
      <c r="AZ30" s="402" t="s">
        <v>105</v>
      </c>
      <c r="BC30" s="44"/>
      <c r="BD30" s="402" t="s">
        <v>105</v>
      </c>
      <c r="BG30" s="44"/>
      <c r="BH30" s="402" t="s">
        <v>105</v>
      </c>
      <c r="BK30" s="44"/>
      <c r="BL30" s="402" t="s">
        <v>105</v>
      </c>
      <c r="BO30" s="44"/>
      <c r="BP30" s="402" t="s">
        <v>105</v>
      </c>
      <c r="BS30" s="44"/>
      <c r="BT30" s="402" t="s">
        <v>768</v>
      </c>
      <c r="BW30" s="44"/>
      <c r="BX30" s="402" t="s">
        <v>768</v>
      </c>
      <c r="CA30" s="44"/>
      <c r="CB30" s="402" t="s">
        <v>768</v>
      </c>
      <c r="CE30" s="44"/>
      <c r="CF30" s="402" t="s">
        <v>826</v>
      </c>
      <c r="CI30" s="44"/>
      <c r="CJ30" s="402" t="s">
        <v>826</v>
      </c>
      <c r="CM30" s="44"/>
      <c r="CN30" s="402" t="s">
        <v>768</v>
      </c>
      <c r="CQ30" s="44"/>
      <c r="CR30" s="402" t="s">
        <v>768</v>
      </c>
      <c r="CU30" s="44"/>
      <c r="CV30" s="402" t="s">
        <v>768</v>
      </c>
      <c r="CY30" s="44"/>
      <c r="CZ30" s="402" t="s">
        <v>768</v>
      </c>
      <c r="DC30" s="44"/>
      <c r="DD30" s="402" t="s">
        <v>768</v>
      </c>
    </row>
    <row r="31" spans="1:109" ht="11.25" customHeight="1">
      <c r="A31" s="296" t="s">
        <v>639</v>
      </c>
      <c r="B31" s="325" t="s">
        <v>703</v>
      </c>
      <c r="C31" s="325">
        <v>0</v>
      </c>
      <c r="I31" s="325" t="s">
        <v>768</v>
      </c>
      <c r="J31" s="44"/>
      <c r="K31" s="44"/>
      <c r="O31" s="44"/>
      <c r="P31" s="402" t="s">
        <v>768</v>
      </c>
      <c r="S31" s="44"/>
      <c r="T31" s="402" t="s">
        <v>768</v>
      </c>
      <c r="W31" s="44"/>
      <c r="X31" s="402" t="s">
        <v>768</v>
      </c>
      <c r="AA31" s="44"/>
      <c r="AB31" s="402" t="s">
        <v>105</v>
      </c>
      <c r="AE31" s="44"/>
      <c r="AF31" s="402" t="s">
        <v>105</v>
      </c>
      <c r="AI31" s="44"/>
      <c r="AJ31" s="402" t="s">
        <v>105</v>
      </c>
      <c r="AM31" s="44"/>
      <c r="AN31" s="402" t="s">
        <v>105</v>
      </c>
      <c r="AQ31" s="44"/>
      <c r="AR31" s="402" t="s">
        <v>105</v>
      </c>
      <c r="AU31" s="44"/>
      <c r="AV31" s="402" t="s">
        <v>105</v>
      </c>
      <c r="AY31" s="44"/>
      <c r="AZ31" s="402" t="s">
        <v>105</v>
      </c>
      <c r="BC31" s="44"/>
      <c r="BD31" s="402" t="s">
        <v>105</v>
      </c>
      <c r="BG31" s="44"/>
      <c r="BH31" s="402" t="s">
        <v>105</v>
      </c>
      <c r="BK31" s="44"/>
      <c r="BL31" s="402" t="s">
        <v>105</v>
      </c>
      <c r="BO31" s="44"/>
      <c r="BP31" s="402" t="s">
        <v>105</v>
      </c>
      <c r="BS31" s="44"/>
      <c r="BT31" s="402" t="s">
        <v>768</v>
      </c>
      <c r="BW31" s="44"/>
      <c r="BX31" s="402" t="s">
        <v>768</v>
      </c>
      <c r="CA31" s="44"/>
      <c r="CB31" s="402" t="s">
        <v>768</v>
      </c>
      <c r="CE31" s="44"/>
      <c r="CF31" s="402" t="s">
        <v>105</v>
      </c>
      <c r="CI31" s="44"/>
      <c r="CJ31" s="402" t="s">
        <v>105</v>
      </c>
      <c r="CM31" s="44"/>
      <c r="CN31" s="402" t="s">
        <v>768</v>
      </c>
      <c r="CQ31" s="44"/>
      <c r="CR31" s="402" t="s">
        <v>768</v>
      </c>
      <c r="CU31" s="44"/>
      <c r="CV31" s="402" t="s">
        <v>768</v>
      </c>
      <c r="CY31" s="44"/>
      <c r="CZ31" s="402" t="s">
        <v>768</v>
      </c>
      <c r="DC31" s="44"/>
      <c r="DD31" s="402" t="s">
        <v>768</v>
      </c>
    </row>
    <row r="32" spans="1:109" ht="11.25" customHeight="1">
      <c r="A32" s="296" t="s">
        <v>640</v>
      </c>
      <c r="B32" s="325" t="s">
        <v>703</v>
      </c>
      <c r="C32" s="325">
        <v>0</v>
      </c>
      <c r="J32" s="44"/>
      <c r="K32" s="44"/>
      <c r="O32" s="44"/>
      <c r="P32" s="402" t="s">
        <v>768</v>
      </c>
      <c r="S32" s="44"/>
      <c r="T32" s="402" t="s">
        <v>768</v>
      </c>
      <c r="W32" s="44"/>
      <c r="X32" s="402" t="s">
        <v>768</v>
      </c>
      <c r="AA32" s="44"/>
      <c r="AB32" s="402" t="s">
        <v>768</v>
      </c>
      <c r="AE32" s="44"/>
      <c r="AF32" s="402" t="s">
        <v>768</v>
      </c>
      <c r="AI32" s="44"/>
      <c r="AJ32" s="402" t="s">
        <v>768</v>
      </c>
      <c r="AM32" s="44"/>
      <c r="AN32" s="402" t="s">
        <v>768</v>
      </c>
      <c r="AQ32" s="44"/>
      <c r="AR32" s="402" t="s">
        <v>768</v>
      </c>
      <c r="AU32" s="44"/>
      <c r="AV32" s="402" t="s">
        <v>768</v>
      </c>
      <c r="AY32" s="44"/>
      <c r="AZ32" s="402" t="s">
        <v>768</v>
      </c>
      <c r="BC32" s="44"/>
      <c r="BD32" s="402" t="s">
        <v>768</v>
      </c>
      <c r="BG32" s="44"/>
      <c r="BH32" s="402" t="s">
        <v>768</v>
      </c>
      <c r="BK32" s="44"/>
      <c r="BL32" s="402" t="s">
        <v>768</v>
      </c>
      <c r="BO32" s="44"/>
      <c r="BP32" s="402" t="s">
        <v>768</v>
      </c>
      <c r="BS32" s="44"/>
      <c r="BT32" s="402" t="s">
        <v>768</v>
      </c>
      <c r="BW32" s="44"/>
      <c r="BX32" s="402" t="s">
        <v>768</v>
      </c>
      <c r="CA32" s="44"/>
      <c r="CB32" s="402" t="s">
        <v>768</v>
      </c>
      <c r="CE32" s="44"/>
      <c r="CF32" s="402" t="s">
        <v>768</v>
      </c>
      <c r="CI32" s="44"/>
      <c r="CJ32" s="402" t="s">
        <v>768</v>
      </c>
      <c r="CM32" s="44"/>
      <c r="CN32" s="402" t="s">
        <v>768</v>
      </c>
      <c r="CQ32" s="44"/>
      <c r="CR32" s="402" t="s">
        <v>768</v>
      </c>
      <c r="CU32" s="44"/>
      <c r="CV32" s="402" t="s">
        <v>768</v>
      </c>
      <c r="CY32" s="44"/>
      <c r="CZ32" s="402" t="s">
        <v>768</v>
      </c>
      <c r="DC32" s="44"/>
      <c r="DD32" s="402" t="s">
        <v>768</v>
      </c>
    </row>
    <row r="33" spans="1:135" ht="11.25" customHeight="1">
      <c r="A33" s="296" t="s">
        <v>641</v>
      </c>
      <c r="B33" s="325" t="s">
        <v>104</v>
      </c>
      <c r="C33" s="325">
        <v>0</v>
      </c>
      <c r="J33" s="44"/>
      <c r="K33" s="44"/>
      <c r="O33" s="45" t="s">
        <v>933</v>
      </c>
      <c r="P33" s="402" t="s">
        <v>912</v>
      </c>
      <c r="S33" s="45" t="s">
        <v>934</v>
      </c>
      <c r="T33" s="402" t="s">
        <v>935</v>
      </c>
      <c r="W33" s="45" t="s">
        <v>936</v>
      </c>
      <c r="X33" s="402" t="s">
        <v>937</v>
      </c>
      <c r="AA33" s="45" t="s">
        <v>768</v>
      </c>
      <c r="AB33" s="402" t="s">
        <v>768</v>
      </c>
      <c r="AE33" s="45" t="s">
        <v>105</v>
      </c>
      <c r="AF33" s="402" t="s">
        <v>105</v>
      </c>
      <c r="AI33" s="45" t="s">
        <v>105</v>
      </c>
      <c r="AJ33" s="402" t="s">
        <v>105</v>
      </c>
      <c r="AM33" s="45" t="s">
        <v>105</v>
      </c>
      <c r="AN33" s="402" t="s">
        <v>105</v>
      </c>
      <c r="AQ33" s="45" t="s">
        <v>105</v>
      </c>
      <c r="AR33" s="402" t="s">
        <v>105</v>
      </c>
      <c r="AU33" s="45" t="s">
        <v>105</v>
      </c>
      <c r="AV33" s="402" t="s">
        <v>105</v>
      </c>
      <c r="AY33" s="45" t="s">
        <v>105</v>
      </c>
      <c r="AZ33" s="402" t="s">
        <v>105</v>
      </c>
      <c r="BC33" s="45" t="s">
        <v>105</v>
      </c>
      <c r="BD33" s="402" t="s">
        <v>105</v>
      </c>
      <c r="BG33" s="45" t="s">
        <v>105</v>
      </c>
      <c r="BH33" s="402" t="s">
        <v>105</v>
      </c>
      <c r="BK33" s="45" t="s">
        <v>105</v>
      </c>
      <c r="BL33" s="402" t="s">
        <v>105</v>
      </c>
      <c r="BO33" s="45" t="s">
        <v>105</v>
      </c>
      <c r="BP33" s="402" t="s">
        <v>105</v>
      </c>
      <c r="BS33" s="45" t="s">
        <v>105</v>
      </c>
      <c r="BT33" s="402" t="s">
        <v>105</v>
      </c>
      <c r="BW33" s="45" t="s">
        <v>105</v>
      </c>
      <c r="BX33" s="402" t="s">
        <v>105</v>
      </c>
      <c r="CA33" s="45" t="s">
        <v>105</v>
      </c>
      <c r="CB33" s="402" t="s">
        <v>105</v>
      </c>
      <c r="CE33" s="45" t="s">
        <v>768</v>
      </c>
      <c r="CF33" s="402" t="s">
        <v>768</v>
      </c>
      <c r="CI33" s="45" t="s">
        <v>768</v>
      </c>
      <c r="CJ33" s="402" t="s">
        <v>768</v>
      </c>
      <c r="CM33" s="45" t="s">
        <v>768</v>
      </c>
      <c r="CN33" s="402" t="s">
        <v>768</v>
      </c>
      <c r="CQ33" s="45" t="s">
        <v>768</v>
      </c>
      <c r="CR33" s="402" t="s">
        <v>768</v>
      </c>
      <c r="CU33" s="45" t="s">
        <v>105</v>
      </c>
      <c r="CV33" s="402" t="s">
        <v>105</v>
      </c>
      <c r="CY33" s="45" t="s">
        <v>105</v>
      </c>
      <c r="CZ33" s="402" t="s">
        <v>105</v>
      </c>
      <c r="DC33" s="45" t="s">
        <v>105</v>
      </c>
      <c r="DD33" s="402" t="s">
        <v>105</v>
      </c>
    </row>
    <row r="34" spans="1:135" ht="11.25" customHeight="1">
      <c r="A34" s="325" t="s">
        <v>642</v>
      </c>
      <c r="B34" s="325" t="s">
        <v>104</v>
      </c>
      <c r="C34" s="325">
        <v>0</v>
      </c>
      <c r="J34" s="44"/>
      <c r="K34" s="44"/>
      <c r="O34" s="393" t="s">
        <v>768</v>
      </c>
      <c r="P34" s="402"/>
      <c r="S34" s="393" t="s">
        <v>918</v>
      </c>
      <c r="T34" s="393"/>
      <c r="U34" s="44"/>
      <c r="V34" s="44"/>
      <c r="W34" s="393" t="s">
        <v>768</v>
      </c>
      <c r="X34" s="393"/>
      <c r="Y34" s="44"/>
      <c r="Z34" s="44"/>
      <c r="AA34" s="393" t="s">
        <v>938</v>
      </c>
      <c r="AB34" s="393"/>
      <c r="AC34" s="44"/>
      <c r="AD34" s="44"/>
      <c r="AE34" s="393" t="s">
        <v>768</v>
      </c>
      <c r="AF34" s="393"/>
      <c r="AG34" s="44"/>
      <c r="AH34" s="44"/>
      <c r="AI34" s="393" t="s">
        <v>768</v>
      </c>
      <c r="AJ34" s="393"/>
      <c r="AK34" s="44"/>
      <c r="AL34" s="44"/>
      <c r="AM34" s="393" t="s">
        <v>768</v>
      </c>
      <c r="AN34" s="393"/>
      <c r="AO34" s="44"/>
      <c r="AP34" s="44"/>
      <c r="AQ34" s="393" t="s">
        <v>768</v>
      </c>
      <c r="AR34" s="393"/>
      <c r="AS34" s="44"/>
      <c r="AT34" s="44"/>
      <c r="AU34" s="393" t="s">
        <v>768</v>
      </c>
      <c r="AV34" s="393"/>
      <c r="AW34" s="44"/>
      <c r="AX34" s="44"/>
      <c r="AY34" s="393" t="s">
        <v>768</v>
      </c>
      <c r="AZ34" s="393"/>
      <c r="BA34" s="44"/>
      <c r="BB34" s="44"/>
      <c r="BC34" s="393" t="s">
        <v>768</v>
      </c>
      <c r="BD34" s="393"/>
      <c r="BE34" s="44"/>
      <c r="BF34" s="44"/>
      <c r="BG34" s="393" t="s">
        <v>768</v>
      </c>
      <c r="BH34" s="393"/>
      <c r="BI34" s="44"/>
      <c r="BJ34" s="44"/>
      <c r="BK34" s="393" t="s">
        <v>768</v>
      </c>
      <c r="BL34" s="393"/>
      <c r="BM34" s="44"/>
      <c r="BN34" s="44"/>
      <c r="BO34" s="393" t="s">
        <v>768</v>
      </c>
      <c r="BP34" s="393"/>
      <c r="BQ34" s="44"/>
      <c r="BR34" s="44"/>
      <c r="BS34" s="393" t="s">
        <v>918</v>
      </c>
      <c r="BT34" s="393"/>
      <c r="BU34" s="44"/>
      <c r="BV34" s="44"/>
      <c r="BW34" s="393" t="s">
        <v>918</v>
      </c>
      <c r="BX34" s="393"/>
      <c r="BY34" s="44"/>
      <c r="BZ34" s="44"/>
      <c r="CA34" s="393" t="s">
        <v>918</v>
      </c>
      <c r="CB34" s="393"/>
      <c r="CC34" s="44"/>
      <c r="CD34" s="44"/>
      <c r="CE34" s="393" t="s">
        <v>938</v>
      </c>
      <c r="CF34" s="393"/>
      <c r="CG34" s="44"/>
      <c r="CH34" s="44"/>
      <c r="CI34" s="393" t="s">
        <v>938</v>
      </c>
      <c r="CJ34" s="393"/>
      <c r="CK34" s="44"/>
      <c r="CL34" s="44"/>
      <c r="CM34" s="393" t="s">
        <v>768</v>
      </c>
      <c r="CN34" s="393"/>
      <c r="CO34" s="44"/>
      <c r="CP34" s="44"/>
      <c r="CQ34" s="393" t="s">
        <v>768</v>
      </c>
      <c r="CR34" s="393"/>
      <c r="CS34" s="44"/>
      <c r="CT34" s="44"/>
      <c r="CU34" s="393" t="s">
        <v>918</v>
      </c>
      <c r="CV34" s="393"/>
      <c r="CW34" s="44"/>
      <c r="CX34" s="44"/>
      <c r="CY34" s="393" t="s">
        <v>918</v>
      </c>
      <c r="CZ34" s="393"/>
      <c r="DA34" s="44"/>
      <c r="DB34" s="44"/>
      <c r="DC34" s="393" t="s">
        <v>918</v>
      </c>
      <c r="DD34" s="393"/>
      <c r="DE34" s="44"/>
    </row>
    <row r="35" spans="1:135" ht="11.25" customHeight="1">
      <c r="A35" s="325" t="s">
        <v>643</v>
      </c>
      <c r="B35" s="325" t="s">
        <v>939</v>
      </c>
      <c r="C35" s="325">
        <v>0</v>
      </c>
      <c r="E35" s="325" t="s">
        <v>940</v>
      </c>
      <c r="H35" s="338" t="s">
        <v>487</v>
      </c>
      <c r="I35" s="325" t="s">
        <v>899</v>
      </c>
      <c r="J35" s="44"/>
      <c r="K35" s="44"/>
      <c r="O35" s="393" t="s">
        <v>921</v>
      </c>
      <c r="P35" s="402"/>
      <c r="Q35" s="403"/>
      <c r="S35" s="393" t="s">
        <v>941</v>
      </c>
      <c r="T35" s="393"/>
      <c r="U35" s="44"/>
      <c r="V35" s="44"/>
      <c r="W35" s="393" t="s">
        <v>921</v>
      </c>
      <c r="X35" s="393"/>
      <c r="Y35" s="44"/>
      <c r="Z35" s="44"/>
      <c r="AA35" s="393" t="s">
        <v>768</v>
      </c>
      <c r="AB35" s="393"/>
      <c r="AC35" s="44"/>
      <c r="AD35" s="44"/>
      <c r="AE35" s="393" t="s">
        <v>921</v>
      </c>
      <c r="AF35" s="393"/>
      <c r="AG35" s="44"/>
      <c r="AH35" s="44"/>
      <c r="AI35" s="393" t="s">
        <v>921</v>
      </c>
      <c r="AJ35" s="393"/>
      <c r="AK35" s="44"/>
      <c r="AL35" s="44"/>
      <c r="AM35" s="393" t="s">
        <v>921</v>
      </c>
      <c r="AN35" s="393"/>
      <c r="AO35" s="44"/>
      <c r="AP35" s="44"/>
      <c r="AQ35" s="393" t="s">
        <v>921</v>
      </c>
      <c r="AR35" s="393"/>
      <c r="AS35" s="44"/>
      <c r="AT35" s="44"/>
      <c r="AU35" s="393" t="s">
        <v>921</v>
      </c>
      <c r="AV35" s="393"/>
      <c r="AW35" s="44"/>
      <c r="AX35" s="44"/>
      <c r="AY35" s="393" t="s">
        <v>921</v>
      </c>
      <c r="AZ35" s="393"/>
      <c r="BA35" s="44"/>
      <c r="BB35" s="44"/>
      <c r="BC35" s="393" t="s">
        <v>921</v>
      </c>
      <c r="BD35" s="393"/>
      <c r="BE35" s="44"/>
      <c r="BF35" s="44"/>
      <c r="BG35" s="393" t="s">
        <v>921</v>
      </c>
      <c r="BH35" s="393"/>
      <c r="BI35" s="44"/>
      <c r="BJ35" s="44"/>
      <c r="BK35" s="393" t="s">
        <v>921</v>
      </c>
      <c r="BL35" s="393"/>
      <c r="BM35" s="44"/>
      <c r="BN35" s="44"/>
      <c r="BO35" s="393" t="s">
        <v>921</v>
      </c>
      <c r="BP35" s="393"/>
      <c r="BQ35" s="44"/>
      <c r="BR35" s="44"/>
      <c r="BS35" s="393" t="s">
        <v>105</v>
      </c>
      <c r="BT35" s="393"/>
      <c r="BU35" s="44"/>
      <c r="BV35" s="44"/>
      <c r="BW35" s="393" t="s">
        <v>105</v>
      </c>
      <c r="BX35" s="393"/>
      <c r="BY35" s="44"/>
      <c r="BZ35" s="44"/>
      <c r="CA35" s="393" t="s">
        <v>105</v>
      </c>
      <c r="CB35" s="393"/>
      <c r="CC35" s="44"/>
      <c r="CD35" s="44"/>
      <c r="CE35" s="393" t="s">
        <v>768</v>
      </c>
      <c r="CF35" s="393"/>
      <c r="CG35" s="44"/>
      <c r="CH35" s="44"/>
      <c r="CI35" s="393" t="s">
        <v>768</v>
      </c>
      <c r="CJ35" s="393"/>
      <c r="CK35" s="44"/>
      <c r="CL35" s="44"/>
      <c r="CM35" s="393" t="s">
        <v>768</v>
      </c>
      <c r="CN35" s="393"/>
      <c r="CO35" s="44"/>
      <c r="CP35" s="44"/>
      <c r="CQ35" s="393" t="s">
        <v>768</v>
      </c>
      <c r="CR35" s="393"/>
      <c r="CS35" s="44"/>
      <c r="CT35" s="44"/>
      <c r="CU35" s="393" t="s">
        <v>105</v>
      </c>
      <c r="CV35" s="393"/>
      <c r="CW35" s="44"/>
      <c r="CX35" s="44"/>
      <c r="CY35" s="393" t="s">
        <v>105</v>
      </c>
      <c r="CZ35" s="393"/>
      <c r="DA35" s="44"/>
      <c r="DB35" s="44"/>
      <c r="DC35" s="393" t="s">
        <v>105</v>
      </c>
      <c r="DD35" s="393"/>
      <c r="DE35" s="44"/>
    </row>
    <row r="36" spans="1:135" ht="11.25" customHeight="1">
      <c r="A36" s="325" t="s">
        <v>644</v>
      </c>
      <c r="B36" s="325" t="s">
        <v>939</v>
      </c>
      <c r="C36" s="325">
        <v>0</v>
      </c>
      <c r="E36" s="325" t="s">
        <v>781</v>
      </c>
      <c r="I36" s="44" t="s">
        <v>768</v>
      </c>
      <c r="J36" s="44"/>
      <c r="K36" s="44"/>
      <c r="L36" s="44"/>
      <c r="O36" s="393" t="s">
        <v>924</v>
      </c>
      <c r="P36" s="402"/>
      <c r="Q36" s="44" t="s">
        <v>768</v>
      </c>
      <c r="S36" s="393" t="s">
        <v>925</v>
      </c>
      <c r="T36" s="393"/>
      <c r="U36" s="44" t="s">
        <v>942</v>
      </c>
      <c r="V36" s="44"/>
      <c r="W36" s="393" t="s">
        <v>943</v>
      </c>
      <c r="X36" s="393"/>
      <c r="Y36" s="44" t="s">
        <v>768</v>
      </c>
      <c r="Z36" s="44"/>
      <c r="AA36" s="393" t="s">
        <v>768</v>
      </c>
      <c r="AB36" s="393"/>
      <c r="AC36" s="44" t="s">
        <v>768</v>
      </c>
      <c r="AD36" s="44"/>
      <c r="AE36" s="393" t="s">
        <v>105</v>
      </c>
      <c r="AF36" s="393"/>
      <c r="AG36" s="44" t="s">
        <v>768</v>
      </c>
      <c r="AH36" s="44"/>
      <c r="AI36" s="393" t="s">
        <v>105</v>
      </c>
      <c r="AJ36" s="393"/>
      <c r="AK36" s="44" t="s">
        <v>768</v>
      </c>
      <c r="AL36" s="44"/>
      <c r="AM36" s="393" t="s">
        <v>105</v>
      </c>
      <c r="AN36" s="393"/>
      <c r="AO36" s="44" t="s">
        <v>768</v>
      </c>
      <c r="AP36" s="44"/>
      <c r="AQ36" s="393" t="s">
        <v>105</v>
      </c>
      <c r="AR36" s="393"/>
      <c r="AS36" s="44" t="s">
        <v>768</v>
      </c>
      <c r="AT36" s="44"/>
      <c r="AU36" s="393" t="s">
        <v>105</v>
      </c>
      <c r="AV36" s="393"/>
      <c r="AW36" s="44" t="s">
        <v>768</v>
      </c>
      <c r="AX36" s="44"/>
      <c r="AY36" s="393" t="s">
        <v>105</v>
      </c>
      <c r="AZ36" s="393"/>
      <c r="BA36" s="44" t="s">
        <v>768</v>
      </c>
      <c r="BB36" s="44"/>
      <c r="BC36" s="393" t="s">
        <v>105</v>
      </c>
      <c r="BD36" s="393"/>
      <c r="BE36" s="44" t="s">
        <v>768</v>
      </c>
      <c r="BF36" s="44"/>
      <c r="BG36" s="393" t="s">
        <v>105</v>
      </c>
      <c r="BH36" s="393"/>
      <c r="BI36" s="44" t="s">
        <v>768</v>
      </c>
      <c r="BJ36" s="44"/>
      <c r="BK36" s="393" t="s">
        <v>105</v>
      </c>
      <c r="BL36" s="393"/>
      <c r="BM36" s="44" t="s">
        <v>768</v>
      </c>
      <c r="BN36" s="44"/>
      <c r="BO36" s="393" t="s">
        <v>105</v>
      </c>
      <c r="BP36" s="393"/>
      <c r="BQ36" s="44" t="s">
        <v>768</v>
      </c>
      <c r="BR36" s="44"/>
      <c r="BS36" s="393" t="s">
        <v>925</v>
      </c>
      <c r="BT36" s="393"/>
      <c r="BU36" s="44" t="s">
        <v>105</v>
      </c>
      <c r="BV36" s="44"/>
      <c r="BW36" s="393" t="s">
        <v>925</v>
      </c>
      <c r="BX36" s="393"/>
      <c r="BY36" s="44" t="s">
        <v>105</v>
      </c>
      <c r="BZ36" s="44"/>
      <c r="CA36" s="393" t="s">
        <v>925</v>
      </c>
      <c r="CB36" s="393"/>
      <c r="CC36" s="44" t="s">
        <v>105</v>
      </c>
      <c r="CD36" s="44"/>
      <c r="CE36" s="393" t="s">
        <v>768</v>
      </c>
      <c r="CF36" s="393"/>
      <c r="CG36" s="44" t="s">
        <v>768</v>
      </c>
      <c r="CH36" s="44"/>
      <c r="CI36" s="393" t="s">
        <v>768</v>
      </c>
      <c r="CJ36" s="393"/>
      <c r="CK36" s="44" t="s">
        <v>768</v>
      </c>
      <c r="CL36" s="44"/>
      <c r="CM36" s="393" t="s">
        <v>768</v>
      </c>
      <c r="CN36" s="393"/>
      <c r="CO36" s="44" t="s">
        <v>768</v>
      </c>
      <c r="CP36" s="44"/>
      <c r="CQ36" s="393" t="s">
        <v>768</v>
      </c>
      <c r="CR36" s="393"/>
      <c r="CS36" s="44" t="s">
        <v>768</v>
      </c>
      <c r="CT36" s="44"/>
      <c r="CU36" s="393" t="s">
        <v>925</v>
      </c>
      <c r="CV36" s="393"/>
      <c r="CW36" s="44" t="s">
        <v>105</v>
      </c>
      <c r="CX36" s="44"/>
      <c r="CY36" s="393" t="s">
        <v>925</v>
      </c>
      <c r="CZ36" s="393"/>
      <c r="DA36" s="44" t="s">
        <v>105</v>
      </c>
      <c r="DB36" s="44"/>
      <c r="DC36" s="393" t="s">
        <v>925</v>
      </c>
      <c r="DD36" s="393"/>
      <c r="DE36" s="44" t="s">
        <v>105</v>
      </c>
    </row>
    <row r="37" spans="1:135" ht="11.25" customHeight="1">
      <c r="A37" s="325" t="s">
        <v>645</v>
      </c>
      <c r="B37" s="325" t="s">
        <v>703</v>
      </c>
      <c r="C37" s="325">
        <v>0</v>
      </c>
      <c r="E37" s="325" t="s">
        <v>791</v>
      </c>
      <c r="I37" s="44"/>
      <c r="J37" s="401"/>
      <c r="K37" s="44"/>
      <c r="L37" s="44"/>
      <c r="O37" s="45" t="s">
        <v>768</v>
      </c>
      <c r="P37" s="402"/>
      <c r="Q37" s="44"/>
      <c r="S37" s="45" t="s">
        <v>944</v>
      </c>
      <c r="T37" s="393"/>
      <c r="U37" s="44"/>
      <c r="V37" s="44"/>
      <c r="W37" s="45" t="s">
        <v>768</v>
      </c>
      <c r="X37" s="393"/>
      <c r="Y37" s="44"/>
      <c r="Z37" s="44"/>
      <c r="AA37" s="45" t="s">
        <v>768</v>
      </c>
      <c r="AB37" s="393"/>
      <c r="AC37" s="44"/>
      <c r="AD37" s="44"/>
      <c r="AE37" s="45" t="s">
        <v>768</v>
      </c>
      <c r="AF37" s="393"/>
      <c r="AG37" s="44"/>
      <c r="AH37" s="44"/>
      <c r="AI37" s="45" t="s">
        <v>768</v>
      </c>
      <c r="AJ37" s="393"/>
      <c r="AK37" s="44"/>
      <c r="AL37" s="44"/>
      <c r="AM37" s="45" t="s">
        <v>768</v>
      </c>
      <c r="AN37" s="393"/>
      <c r="AO37" s="44"/>
      <c r="AP37" s="44"/>
      <c r="AQ37" s="45" t="s">
        <v>768</v>
      </c>
      <c r="AR37" s="393"/>
      <c r="AS37" s="44"/>
      <c r="AT37" s="44"/>
      <c r="AU37" s="45" t="s">
        <v>768</v>
      </c>
      <c r="AV37" s="393"/>
      <c r="AW37" s="44"/>
      <c r="AX37" s="44"/>
      <c r="AY37" s="45" t="s">
        <v>768</v>
      </c>
      <c r="AZ37" s="393"/>
      <c r="BA37" s="44"/>
      <c r="BB37" s="44"/>
      <c r="BC37" s="45" t="s">
        <v>768</v>
      </c>
      <c r="BD37" s="393"/>
      <c r="BE37" s="44"/>
      <c r="BF37" s="44"/>
      <c r="BG37" s="45" t="s">
        <v>768</v>
      </c>
      <c r="BH37" s="393"/>
      <c r="BI37" s="44"/>
      <c r="BJ37" s="44"/>
      <c r="BK37" s="45" t="s">
        <v>768</v>
      </c>
      <c r="BL37" s="393"/>
      <c r="BM37" s="44"/>
      <c r="BN37" s="44"/>
      <c r="BO37" s="45" t="s">
        <v>768</v>
      </c>
      <c r="BP37" s="393"/>
      <c r="BQ37" s="44"/>
      <c r="BR37" s="44"/>
      <c r="BS37" s="45" t="s">
        <v>105</v>
      </c>
      <c r="BT37" s="393"/>
      <c r="BU37" s="44"/>
      <c r="BV37" s="44"/>
      <c r="BW37" s="45" t="s">
        <v>105</v>
      </c>
      <c r="BX37" s="393"/>
      <c r="BY37" s="44"/>
      <c r="BZ37" s="44"/>
      <c r="CA37" s="45" t="s">
        <v>105</v>
      </c>
      <c r="CB37" s="393"/>
      <c r="CC37" s="44"/>
      <c r="CD37" s="44"/>
      <c r="CE37" s="45" t="s">
        <v>768</v>
      </c>
      <c r="CF37" s="393"/>
      <c r="CG37" s="44"/>
      <c r="CH37" s="44"/>
      <c r="CI37" s="45" t="s">
        <v>768</v>
      </c>
      <c r="CJ37" s="393"/>
      <c r="CK37" s="44"/>
      <c r="CL37" s="44"/>
      <c r="CM37" s="45" t="s">
        <v>768</v>
      </c>
      <c r="CN37" s="393"/>
      <c r="CO37" s="44"/>
      <c r="CP37" s="44"/>
      <c r="CQ37" s="45" t="s">
        <v>768</v>
      </c>
      <c r="CR37" s="393"/>
      <c r="CS37" s="44"/>
      <c r="CT37" s="44"/>
      <c r="CU37" s="45" t="s">
        <v>105</v>
      </c>
      <c r="CV37" s="393"/>
      <c r="CW37" s="44"/>
      <c r="CX37" s="44"/>
      <c r="CY37" s="45" t="s">
        <v>105</v>
      </c>
      <c r="CZ37" s="393"/>
      <c r="DA37" s="44"/>
      <c r="DB37" s="44"/>
      <c r="DC37" s="45" t="s">
        <v>105</v>
      </c>
      <c r="DD37" s="393"/>
      <c r="DE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  <c r="DU37" s="44"/>
      <c r="DV37" s="44"/>
    </row>
    <row r="38" spans="1:135" ht="11.25" customHeight="1">
      <c r="A38" s="325" t="s">
        <v>646</v>
      </c>
      <c r="B38" s="325" t="s">
        <v>703</v>
      </c>
      <c r="C38" s="325">
        <v>0</v>
      </c>
      <c r="I38" s="44"/>
      <c r="J38" s="401"/>
      <c r="K38" s="44"/>
      <c r="L38" s="44"/>
      <c r="O38" s="45"/>
      <c r="P38" s="402"/>
      <c r="Q38" s="44"/>
      <c r="S38" s="45"/>
      <c r="T38" s="393"/>
      <c r="U38" s="44"/>
      <c r="W38" s="45"/>
      <c r="X38" s="393"/>
      <c r="Y38" s="44"/>
      <c r="Z38" s="44"/>
      <c r="AA38" s="45"/>
      <c r="AB38" s="393"/>
      <c r="AC38" s="44"/>
      <c r="AD38" s="44"/>
      <c r="AE38" s="45"/>
      <c r="AF38" s="393"/>
      <c r="AG38" s="44"/>
      <c r="AH38" s="44"/>
      <c r="AI38" s="45"/>
      <c r="AJ38" s="393"/>
      <c r="AK38" s="44"/>
      <c r="AL38" s="44"/>
      <c r="AM38" s="45"/>
      <c r="AN38" s="393"/>
      <c r="AO38" s="44"/>
      <c r="AP38" s="44"/>
      <c r="AQ38" s="45"/>
      <c r="AR38" s="393"/>
      <c r="AS38" s="44"/>
      <c r="AT38" s="44"/>
      <c r="AU38" s="45"/>
      <c r="AV38" s="393"/>
      <c r="AW38" s="44"/>
      <c r="AX38" s="44"/>
      <c r="AY38" s="45"/>
      <c r="AZ38" s="393"/>
      <c r="BA38" s="44"/>
      <c r="BB38" s="44"/>
      <c r="BC38" s="45"/>
      <c r="BD38" s="393"/>
      <c r="BE38" s="44"/>
      <c r="BF38" s="44"/>
      <c r="BG38" s="45"/>
      <c r="BH38" s="393"/>
      <c r="BI38" s="44"/>
      <c r="BJ38" s="44"/>
      <c r="BK38" s="45"/>
      <c r="BL38" s="393"/>
      <c r="BM38" s="44"/>
      <c r="BN38" s="44"/>
      <c r="BO38" s="45"/>
      <c r="BP38" s="393"/>
      <c r="BQ38" s="44"/>
      <c r="BR38" s="44"/>
      <c r="BS38" s="45"/>
      <c r="BT38" s="393"/>
      <c r="BU38" s="44"/>
      <c r="BV38" s="44"/>
      <c r="BW38" s="45"/>
      <c r="BX38" s="393"/>
      <c r="BY38" s="44"/>
      <c r="BZ38" s="44"/>
      <c r="CA38" s="45"/>
      <c r="CB38" s="393"/>
      <c r="CC38" s="44"/>
      <c r="CD38" s="44"/>
      <c r="CE38" s="45"/>
      <c r="CF38" s="393"/>
      <c r="CG38" s="44"/>
      <c r="CH38" s="44"/>
      <c r="CI38" s="45"/>
      <c r="CJ38" s="393"/>
      <c r="CK38" s="44"/>
      <c r="CL38" s="44"/>
      <c r="CM38" s="45"/>
      <c r="CN38" s="393"/>
      <c r="CO38" s="44"/>
      <c r="CP38" s="44"/>
      <c r="CQ38" s="45"/>
      <c r="CR38" s="393"/>
      <c r="CS38" s="44"/>
      <c r="CT38" s="44"/>
      <c r="CU38" s="45"/>
      <c r="CV38" s="393"/>
      <c r="CW38" s="44"/>
      <c r="CX38" s="44"/>
      <c r="CY38" s="45"/>
      <c r="CZ38" s="393"/>
      <c r="DA38" s="44"/>
      <c r="DB38" s="44"/>
      <c r="DC38" s="45"/>
      <c r="DD38" s="393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  <c r="DU38" s="44"/>
      <c r="DV38" s="44"/>
    </row>
    <row r="39" spans="1:135" ht="11.25" customHeight="1">
      <c r="A39" s="325" t="s">
        <v>647</v>
      </c>
      <c r="B39" s="325" t="s">
        <v>703</v>
      </c>
      <c r="C39" s="325">
        <v>0</v>
      </c>
      <c r="I39" s="44"/>
      <c r="J39" s="401"/>
      <c r="K39" s="44"/>
      <c r="L39" s="44"/>
      <c r="O39" s="44"/>
      <c r="P39" s="402" t="s">
        <v>804</v>
      </c>
      <c r="Q39" s="45"/>
      <c r="R39" s="44"/>
      <c r="S39" s="44"/>
      <c r="T39" s="393" t="s">
        <v>804</v>
      </c>
      <c r="U39" s="45"/>
      <c r="V39" s="44"/>
      <c r="W39" s="44"/>
      <c r="X39" s="393" t="s">
        <v>768</v>
      </c>
      <c r="Y39" s="45"/>
      <c r="Z39" s="44"/>
      <c r="AA39" s="44"/>
      <c r="AB39" s="393" t="s">
        <v>768</v>
      </c>
      <c r="AC39" s="45"/>
      <c r="AD39" s="44"/>
      <c r="AE39" s="44"/>
      <c r="AF39" s="393" t="s">
        <v>768</v>
      </c>
      <c r="AG39" s="45"/>
      <c r="AH39" s="44"/>
      <c r="AI39" s="44"/>
      <c r="AJ39" s="393" t="s">
        <v>768</v>
      </c>
      <c r="AK39" s="45"/>
      <c r="AL39" s="44"/>
      <c r="AM39" s="44"/>
      <c r="AN39" s="393" t="s">
        <v>768</v>
      </c>
      <c r="AO39" s="45"/>
      <c r="AP39" s="44"/>
      <c r="AQ39" s="44"/>
      <c r="AR39" s="393" t="s">
        <v>768</v>
      </c>
      <c r="AS39" s="45"/>
      <c r="AT39" s="44"/>
      <c r="AU39" s="44"/>
      <c r="AV39" s="393" t="s">
        <v>768</v>
      </c>
      <c r="AW39" s="45"/>
      <c r="AX39" s="44"/>
      <c r="AY39" s="44"/>
      <c r="AZ39" s="393" t="s">
        <v>768</v>
      </c>
      <c r="BA39" s="45"/>
      <c r="BB39" s="44"/>
      <c r="BC39" s="44"/>
      <c r="BD39" s="393" t="s">
        <v>768</v>
      </c>
      <c r="BE39" s="45"/>
      <c r="BF39" s="44"/>
      <c r="BG39" s="44"/>
      <c r="BH39" s="393" t="s">
        <v>768</v>
      </c>
      <c r="BI39" s="45"/>
      <c r="BJ39" s="44"/>
      <c r="BK39" s="44"/>
      <c r="BL39" s="393" t="s">
        <v>768</v>
      </c>
      <c r="BM39" s="45"/>
      <c r="BN39" s="44"/>
      <c r="BO39" s="44"/>
      <c r="BP39" s="393" t="s">
        <v>768</v>
      </c>
      <c r="BQ39" s="45"/>
      <c r="BR39" s="44"/>
      <c r="BS39" s="44"/>
      <c r="BT39" s="393" t="s">
        <v>105</v>
      </c>
      <c r="BU39" s="45"/>
      <c r="BV39" s="44"/>
      <c r="BW39" s="44"/>
      <c r="BX39" s="393" t="s">
        <v>105</v>
      </c>
      <c r="BY39" s="45"/>
      <c r="BZ39" s="44"/>
      <c r="CA39" s="44"/>
      <c r="CB39" s="393" t="s">
        <v>105</v>
      </c>
      <c r="CC39" s="45"/>
      <c r="CD39" s="44"/>
      <c r="CE39" s="44"/>
      <c r="CF39" s="393" t="s">
        <v>768</v>
      </c>
      <c r="CG39" s="45"/>
      <c r="CH39" s="44"/>
      <c r="CI39" s="44"/>
      <c r="CJ39" s="393" t="s">
        <v>768</v>
      </c>
      <c r="CK39" s="45"/>
      <c r="CL39" s="44"/>
      <c r="CM39" s="44"/>
      <c r="CN39" s="393" t="s">
        <v>768</v>
      </c>
      <c r="CO39" s="45"/>
      <c r="CP39" s="44"/>
      <c r="CQ39" s="44"/>
      <c r="CR39" s="393" t="s">
        <v>768</v>
      </c>
      <c r="CS39" s="45"/>
      <c r="CT39" s="44"/>
      <c r="CU39" s="44"/>
      <c r="CV39" s="393" t="s">
        <v>105</v>
      </c>
      <c r="CW39" s="45"/>
      <c r="CX39" s="44"/>
      <c r="CY39" s="44"/>
      <c r="CZ39" s="393" t="s">
        <v>105</v>
      </c>
      <c r="DA39" s="45"/>
      <c r="DB39" s="44"/>
      <c r="DC39" s="44"/>
      <c r="DD39" s="393" t="s">
        <v>105</v>
      </c>
      <c r="DE39" s="45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  <c r="DU39" s="44"/>
      <c r="DV39" s="44"/>
      <c r="DW39" s="44"/>
      <c r="DX39" s="44"/>
      <c r="DY39" s="44"/>
      <c r="DZ39" s="44"/>
      <c r="EA39" s="44"/>
      <c r="EB39" s="44"/>
      <c r="EC39" s="44"/>
      <c r="ED39" s="44"/>
      <c r="EE39" s="44"/>
    </row>
    <row r="40" spans="1:135" ht="11.25" customHeight="1">
      <c r="J40" s="401"/>
      <c r="O40" s="44"/>
      <c r="P40" s="402" t="s">
        <v>945</v>
      </c>
      <c r="S40" s="44"/>
      <c r="T40" s="393" t="s">
        <v>903</v>
      </c>
      <c r="W40" s="44"/>
      <c r="X40" s="393" t="s">
        <v>768</v>
      </c>
      <c r="Y40" s="44"/>
      <c r="Z40" s="44"/>
      <c r="AA40" s="44"/>
      <c r="AB40" s="393" t="s">
        <v>768</v>
      </c>
      <c r="AC40" s="44"/>
      <c r="AD40" s="44"/>
      <c r="AE40" s="44"/>
      <c r="AF40" s="393" t="s">
        <v>768</v>
      </c>
      <c r="AG40" s="44"/>
      <c r="AH40" s="44"/>
      <c r="AI40" s="44"/>
      <c r="AJ40" s="393" t="s">
        <v>768</v>
      </c>
      <c r="AK40" s="44"/>
      <c r="AL40" s="44"/>
      <c r="AM40" s="44"/>
      <c r="AN40" s="393" t="s">
        <v>768</v>
      </c>
      <c r="AO40" s="44"/>
      <c r="AP40" s="44"/>
      <c r="AQ40" s="44"/>
      <c r="AR40" s="393" t="s">
        <v>768</v>
      </c>
      <c r="AS40" s="44"/>
      <c r="AT40" s="44"/>
      <c r="AU40" s="44"/>
      <c r="AV40" s="393" t="s">
        <v>768</v>
      </c>
      <c r="AW40" s="44"/>
      <c r="AX40" s="44"/>
      <c r="AY40" s="44"/>
      <c r="AZ40" s="393" t="s">
        <v>768</v>
      </c>
      <c r="BA40" s="44"/>
      <c r="BB40" s="44"/>
      <c r="BC40" s="44"/>
      <c r="BD40" s="393" t="s">
        <v>768</v>
      </c>
      <c r="BE40" s="44"/>
      <c r="BF40" s="44"/>
      <c r="BG40" s="44"/>
      <c r="BH40" s="393" t="s">
        <v>768</v>
      </c>
      <c r="BI40" s="44"/>
      <c r="BJ40" s="44"/>
      <c r="BK40" s="44"/>
      <c r="BL40" s="393" t="s">
        <v>768</v>
      </c>
      <c r="BM40" s="44"/>
      <c r="BN40" s="44"/>
      <c r="BO40" s="44"/>
      <c r="BP40" s="393" t="s">
        <v>768</v>
      </c>
      <c r="BQ40" s="44"/>
      <c r="BR40" s="44"/>
      <c r="BS40" s="44"/>
      <c r="BT40" s="393" t="s">
        <v>105</v>
      </c>
      <c r="BU40" s="44"/>
      <c r="BV40" s="44"/>
      <c r="BW40" s="44"/>
      <c r="BX40" s="393" t="s">
        <v>105</v>
      </c>
      <c r="BY40" s="44"/>
      <c r="BZ40" s="44"/>
      <c r="CA40" s="44"/>
      <c r="CB40" s="393" t="s">
        <v>105</v>
      </c>
      <c r="CC40" s="44"/>
      <c r="CD40" s="44"/>
      <c r="CE40" s="44"/>
      <c r="CF40" s="393" t="s">
        <v>768</v>
      </c>
      <c r="CG40" s="44"/>
      <c r="CH40" s="44"/>
      <c r="CI40" s="44"/>
      <c r="CJ40" s="393" t="s">
        <v>768</v>
      </c>
      <c r="CK40" s="44"/>
      <c r="CL40" s="44"/>
      <c r="CM40" s="44"/>
      <c r="CN40" s="393" t="s">
        <v>768</v>
      </c>
      <c r="CO40" s="44"/>
      <c r="CP40" s="44"/>
      <c r="CQ40" s="44"/>
      <c r="CR40" s="393" t="s">
        <v>768</v>
      </c>
      <c r="CS40" s="44"/>
      <c r="CT40" s="44"/>
      <c r="CU40" s="44"/>
      <c r="CV40" s="393" t="s">
        <v>105</v>
      </c>
      <c r="CW40" s="44"/>
      <c r="CX40" s="44"/>
      <c r="CY40" s="44"/>
      <c r="CZ40" s="393" t="s">
        <v>105</v>
      </c>
      <c r="DA40" s="44"/>
      <c r="DB40" s="44"/>
      <c r="DC40" s="44"/>
      <c r="DD40" s="393" t="s">
        <v>105</v>
      </c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4"/>
      <c r="DQ40" s="44"/>
      <c r="DR40" s="44"/>
      <c r="DS40" s="44"/>
      <c r="DT40" s="44"/>
      <c r="DU40" s="44"/>
      <c r="DV40" s="44"/>
      <c r="DW40" s="44"/>
      <c r="DX40" s="44"/>
      <c r="DY40" s="44"/>
      <c r="DZ40" s="44"/>
      <c r="EA40" s="44"/>
      <c r="EB40" s="44"/>
      <c r="EC40" s="44"/>
      <c r="ED40" s="44"/>
      <c r="EE40" s="44"/>
    </row>
    <row r="41" spans="1:135" ht="11.25" customHeight="1">
      <c r="A41" s="325" t="s">
        <v>648</v>
      </c>
      <c r="B41" s="325" t="s">
        <v>946</v>
      </c>
      <c r="J41" s="401" t="s">
        <v>780</v>
      </c>
      <c r="O41" s="44"/>
      <c r="P41" s="402" t="s">
        <v>947</v>
      </c>
      <c r="S41" s="44"/>
      <c r="T41" s="393" t="s">
        <v>906</v>
      </c>
      <c r="W41" s="44"/>
      <c r="X41" s="393" t="s">
        <v>768</v>
      </c>
      <c r="Y41" s="44"/>
      <c r="Z41" s="44"/>
      <c r="AA41" s="44"/>
      <c r="AB41" s="393" t="s">
        <v>768</v>
      </c>
      <c r="AC41" s="44"/>
      <c r="AD41" s="44"/>
      <c r="AE41" s="44"/>
      <c r="AF41" s="393" t="s">
        <v>768</v>
      </c>
      <c r="AG41" s="44"/>
      <c r="AH41" s="44"/>
      <c r="AI41" s="44"/>
      <c r="AJ41" s="393" t="s">
        <v>768</v>
      </c>
      <c r="AK41" s="44"/>
      <c r="AL41" s="44"/>
      <c r="AM41" s="44"/>
      <c r="AN41" s="393" t="s">
        <v>768</v>
      </c>
      <c r="AO41" s="44"/>
      <c r="AP41" s="44"/>
      <c r="AQ41" s="44"/>
      <c r="AR41" s="393" t="s">
        <v>768</v>
      </c>
      <c r="AS41" s="44"/>
      <c r="AT41" s="44"/>
      <c r="AU41" s="44"/>
      <c r="AV41" s="393" t="s">
        <v>768</v>
      </c>
      <c r="AW41" s="44"/>
      <c r="AX41" s="44"/>
      <c r="AY41" s="44"/>
      <c r="AZ41" s="393" t="s">
        <v>768</v>
      </c>
      <c r="BA41" s="44"/>
      <c r="BB41" s="44"/>
      <c r="BC41" s="44"/>
      <c r="BD41" s="393" t="s">
        <v>768</v>
      </c>
      <c r="BE41" s="44"/>
      <c r="BF41" s="44"/>
      <c r="BG41" s="44"/>
      <c r="BH41" s="393" t="s">
        <v>768</v>
      </c>
      <c r="BI41" s="44"/>
      <c r="BJ41" s="44"/>
      <c r="BK41" s="44"/>
      <c r="BL41" s="393" t="s">
        <v>768</v>
      </c>
      <c r="BM41" s="44"/>
      <c r="BN41" s="44"/>
      <c r="BO41" s="44"/>
      <c r="BP41" s="393" t="s">
        <v>768</v>
      </c>
      <c r="BQ41" s="44"/>
      <c r="BR41" s="44"/>
      <c r="BS41" s="44"/>
      <c r="BT41" s="393" t="s">
        <v>105</v>
      </c>
      <c r="BU41" s="44"/>
      <c r="BV41" s="44"/>
      <c r="BW41" s="44"/>
      <c r="BX41" s="393" t="s">
        <v>105</v>
      </c>
      <c r="BY41" s="44"/>
      <c r="BZ41" s="44"/>
      <c r="CA41" s="44"/>
      <c r="CB41" s="393" t="s">
        <v>105</v>
      </c>
      <c r="CC41" s="44"/>
      <c r="CD41" s="44"/>
      <c r="CE41" s="44"/>
      <c r="CF41" s="393" t="s">
        <v>768</v>
      </c>
      <c r="CG41" s="44"/>
      <c r="CH41" s="44"/>
      <c r="CI41" s="44"/>
      <c r="CJ41" s="393" t="s">
        <v>768</v>
      </c>
      <c r="CK41" s="44"/>
      <c r="CL41" s="44"/>
      <c r="CM41" s="44"/>
      <c r="CN41" s="393" t="s">
        <v>768</v>
      </c>
      <c r="CO41" s="44"/>
      <c r="CP41" s="44"/>
      <c r="CQ41" s="44"/>
      <c r="CR41" s="393" t="s">
        <v>768</v>
      </c>
      <c r="CS41" s="44"/>
      <c r="CT41" s="44"/>
      <c r="CU41" s="44"/>
      <c r="CV41" s="393" t="s">
        <v>105</v>
      </c>
      <c r="CW41" s="44"/>
      <c r="CX41" s="44"/>
      <c r="CY41" s="44"/>
      <c r="CZ41" s="393" t="s">
        <v>105</v>
      </c>
      <c r="DA41" s="44"/>
      <c r="DB41" s="44"/>
      <c r="DC41" s="44"/>
      <c r="DD41" s="393" t="s">
        <v>105</v>
      </c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4"/>
      <c r="DS41" s="44"/>
      <c r="DT41" s="44"/>
      <c r="DU41" s="44"/>
      <c r="DV41" s="44"/>
      <c r="DW41" s="44"/>
      <c r="DX41" s="44"/>
      <c r="DY41" s="44"/>
      <c r="DZ41" s="44"/>
      <c r="EA41" s="44"/>
      <c r="EB41" s="44"/>
      <c r="EC41" s="44"/>
      <c r="ED41" s="44"/>
      <c r="EE41" s="44"/>
    </row>
    <row r="42" spans="1:135" ht="11.25" customHeight="1">
      <c r="A42" s="325" t="s">
        <v>649</v>
      </c>
      <c r="B42" s="325" t="s">
        <v>946</v>
      </c>
      <c r="O42" s="44"/>
      <c r="P42" s="402" t="s">
        <v>948</v>
      </c>
      <c r="S42" s="44"/>
      <c r="T42" s="393" t="s">
        <v>949</v>
      </c>
      <c r="W42" s="44"/>
      <c r="X42" s="393" t="s">
        <v>768</v>
      </c>
      <c r="Y42" s="44"/>
      <c r="Z42" s="44"/>
      <c r="AA42" s="44"/>
      <c r="AB42" s="393" t="s">
        <v>768</v>
      </c>
      <c r="AC42" s="44"/>
      <c r="AD42" s="44"/>
      <c r="AE42" s="44"/>
      <c r="AF42" s="393" t="s">
        <v>768</v>
      </c>
      <c r="AG42" s="44"/>
      <c r="AH42" s="44"/>
      <c r="AI42" s="44"/>
      <c r="AJ42" s="393" t="s">
        <v>768</v>
      </c>
      <c r="AK42" s="44"/>
      <c r="AL42" s="44"/>
      <c r="AM42" s="44"/>
      <c r="AN42" s="393" t="s">
        <v>768</v>
      </c>
      <c r="AO42" s="44"/>
      <c r="AP42" s="44"/>
      <c r="AQ42" s="44"/>
      <c r="AR42" s="393" t="s">
        <v>768</v>
      </c>
      <c r="AS42" s="44"/>
      <c r="AT42" s="44"/>
      <c r="AU42" s="44"/>
      <c r="AV42" s="393" t="s">
        <v>768</v>
      </c>
      <c r="AW42" s="44"/>
      <c r="AX42" s="44"/>
      <c r="AY42" s="44"/>
      <c r="AZ42" s="393" t="s">
        <v>768</v>
      </c>
      <c r="BA42" s="44"/>
      <c r="BB42" s="44"/>
      <c r="BC42" s="44"/>
      <c r="BD42" s="393" t="s">
        <v>768</v>
      </c>
      <c r="BE42" s="44"/>
      <c r="BF42" s="44"/>
      <c r="BG42" s="44"/>
      <c r="BH42" s="393" t="s">
        <v>768</v>
      </c>
      <c r="BI42" s="44"/>
      <c r="BJ42" s="44"/>
      <c r="BK42" s="44"/>
      <c r="BL42" s="393" t="s">
        <v>768</v>
      </c>
      <c r="BM42" s="44"/>
      <c r="BN42" s="44"/>
      <c r="BO42" s="44"/>
      <c r="BP42" s="393" t="s">
        <v>768</v>
      </c>
      <c r="BQ42" s="44"/>
      <c r="BR42" s="44"/>
      <c r="BS42" s="44"/>
      <c r="BT42" s="393" t="s">
        <v>105</v>
      </c>
      <c r="BU42" s="44"/>
      <c r="BV42" s="44"/>
      <c r="BW42" s="44"/>
      <c r="BX42" s="393" t="s">
        <v>105</v>
      </c>
      <c r="BY42" s="44"/>
      <c r="BZ42" s="44"/>
      <c r="CA42" s="44"/>
      <c r="CB42" s="393" t="s">
        <v>105</v>
      </c>
      <c r="CC42" s="44"/>
      <c r="CD42" s="44"/>
      <c r="CE42" s="44"/>
      <c r="CF42" s="393" t="s">
        <v>768</v>
      </c>
      <c r="CG42" s="44"/>
      <c r="CH42" s="44"/>
      <c r="CI42" s="44"/>
      <c r="CJ42" s="393" t="s">
        <v>768</v>
      </c>
      <c r="CK42" s="44"/>
      <c r="CL42" s="44"/>
      <c r="CM42" s="44"/>
      <c r="CN42" s="393" t="s">
        <v>768</v>
      </c>
      <c r="CO42" s="44"/>
      <c r="CP42" s="44"/>
      <c r="CQ42" s="44"/>
      <c r="CR42" s="393" t="s">
        <v>768</v>
      </c>
      <c r="CS42" s="44"/>
      <c r="CT42" s="44"/>
      <c r="CU42" s="44"/>
      <c r="CV42" s="393" t="s">
        <v>105</v>
      </c>
      <c r="CW42" s="44"/>
      <c r="CX42" s="44"/>
      <c r="CY42" s="44"/>
      <c r="CZ42" s="393" t="s">
        <v>105</v>
      </c>
      <c r="DA42" s="44"/>
      <c r="DB42" s="44"/>
      <c r="DC42" s="44"/>
      <c r="DD42" s="393" t="s">
        <v>105</v>
      </c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</row>
    <row r="43" spans="1:135" ht="11.25" customHeight="1">
      <c r="A43" s="325" t="s">
        <v>650</v>
      </c>
      <c r="B43" s="325" t="s">
        <v>946</v>
      </c>
      <c r="O43" s="44"/>
      <c r="P43" s="402" t="s">
        <v>909</v>
      </c>
      <c r="S43" s="44"/>
      <c r="T43" s="393" t="s">
        <v>819</v>
      </c>
      <c r="W43" s="44"/>
      <c r="X43" s="476" t="s">
        <v>768</v>
      </c>
      <c r="Y43" s="477"/>
      <c r="Z43" s="477"/>
      <c r="AA43" s="477"/>
      <c r="AB43" s="478" t="s">
        <v>768</v>
      </c>
      <c r="AC43" s="477"/>
      <c r="AD43" s="479"/>
      <c r="AE43" s="44"/>
      <c r="AF43" s="393" t="s">
        <v>768</v>
      </c>
      <c r="AG43" s="44"/>
      <c r="AH43" s="44"/>
      <c r="AI43" s="44"/>
      <c r="AJ43" s="393" t="s">
        <v>768</v>
      </c>
      <c r="AK43" s="44"/>
      <c r="AL43" s="44"/>
      <c r="AM43" s="44"/>
      <c r="AN43" s="393" t="s">
        <v>768</v>
      </c>
      <c r="AO43" s="44"/>
      <c r="AP43" s="44"/>
      <c r="AQ43" s="44"/>
      <c r="AR43" s="393" t="s">
        <v>768</v>
      </c>
      <c r="AS43" s="44"/>
      <c r="AT43" s="44"/>
      <c r="AU43" s="44"/>
      <c r="AV43" s="393" t="s">
        <v>768</v>
      </c>
      <c r="AW43" s="44"/>
      <c r="AX43" s="44"/>
      <c r="AY43" s="44"/>
      <c r="AZ43" s="393" t="s">
        <v>768</v>
      </c>
      <c r="BA43" s="44"/>
      <c r="BB43" s="44"/>
      <c r="BC43" s="44"/>
      <c r="BD43" s="393" t="s">
        <v>768</v>
      </c>
      <c r="BE43" s="44"/>
      <c r="BF43" s="44"/>
      <c r="BG43" s="44"/>
      <c r="BH43" s="393" t="s">
        <v>768</v>
      </c>
      <c r="BI43" s="44"/>
      <c r="BJ43" s="44"/>
      <c r="BK43" s="44"/>
      <c r="BL43" s="393" t="s">
        <v>768</v>
      </c>
      <c r="BM43" s="44"/>
      <c r="BN43" s="44"/>
      <c r="BO43" s="44"/>
      <c r="BP43" s="393" t="s">
        <v>768</v>
      </c>
      <c r="BQ43" s="44"/>
      <c r="BR43" s="44"/>
      <c r="BS43" s="44"/>
      <c r="BT43" s="393" t="s">
        <v>105</v>
      </c>
      <c r="BU43" s="44"/>
      <c r="BV43" s="44"/>
      <c r="BW43" s="44"/>
      <c r="BX43" s="393" t="s">
        <v>105</v>
      </c>
      <c r="BY43" s="44"/>
      <c r="BZ43" s="44"/>
      <c r="CA43" s="44"/>
      <c r="CB43" s="393" t="s">
        <v>105</v>
      </c>
      <c r="CC43" s="44"/>
      <c r="CD43" s="44"/>
      <c r="CE43" s="44"/>
      <c r="CF43" s="393" t="s">
        <v>768</v>
      </c>
      <c r="CG43" s="44"/>
      <c r="CH43" s="44"/>
      <c r="CI43" s="44"/>
      <c r="CJ43" s="393" t="s">
        <v>768</v>
      </c>
      <c r="CK43" s="44"/>
      <c r="CL43" s="44"/>
      <c r="CM43" s="44"/>
      <c r="CN43" s="393" t="s">
        <v>768</v>
      </c>
      <c r="CO43" s="44"/>
      <c r="CP43" s="44"/>
      <c r="CQ43" s="44"/>
      <c r="CR43" s="393" t="s">
        <v>768</v>
      </c>
      <c r="CS43" s="44"/>
      <c r="CT43" s="44"/>
      <c r="CU43" s="44"/>
      <c r="CV43" s="393" t="s">
        <v>105</v>
      </c>
      <c r="CW43" s="44"/>
      <c r="CX43" s="44"/>
      <c r="CY43" s="44"/>
      <c r="CZ43" s="393" t="s">
        <v>105</v>
      </c>
      <c r="DA43" s="44"/>
      <c r="DB43" s="44"/>
      <c r="DC43" s="44"/>
      <c r="DD43" s="393" t="s">
        <v>105</v>
      </c>
      <c r="DE43" s="44"/>
      <c r="DF43" s="44"/>
      <c r="DG43" s="44"/>
      <c r="DH43" s="44"/>
      <c r="DI43" s="44"/>
      <c r="DJ43" s="44"/>
      <c r="DK43" s="44"/>
      <c r="DL43" s="44"/>
      <c r="DM43" s="44"/>
      <c r="DN43" s="44"/>
      <c r="DO43" s="44"/>
      <c r="DP43" s="44"/>
      <c r="DQ43" s="44"/>
      <c r="DR43" s="44"/>
      <c r="DS43" s="44"/>
      <c r="DT43" s="44"/>
      <c r="DU43" s="44"/>
      <c r="DV43" s="44"/>
      <c r="DW43" s="44"/>
      <c r="DX43" s="44"/>
      <c r="DY43" s="44"/>
      <c r="DZ43" s="44"/>
      <c r="EA43" s="44"/>
      <c r="EB43" s="44"/>
      <c r="EC43" s="44"/>
      <c r="ED43" s="44"/>
      <c r="EE43" s="44"/>
    </row>
    <row r="44" spans="1:135" ht="11.25" customHeight="1">
      <c r="A44" s="325" t="s">
        <v>651</v>
      </c>
      <c r="B44" s="325" t="s">
        <v>946</v>
      </c>
      <c r="O44" s="44"/>
      <c r="P44" s="402" t="s">
        <v>768</v>
      </c>
      <c r="S44" s="44"/>
      <c r="T44" s="393" t="s">
        <v>768</v>
      </c>
      <c r="W44" s="44"/>
      <c r="X44" s="480"/>
      <c r="Y44" s="481"/>
      <c r="Z44" s="481"/>
      <c r="AA44" s="482" t="s">
        <v>956</v>
      </c>
      <c r="AB44" s="483"/>
      <c r="AC44" s="481"/>
      <c r="AD44" s="484"/>
      <c r="AE44" s="44"/>
      <c r="AF44" s="393" t="s">
        <v>768</v>
      </c>
      <c r="AG44" s="44"/>
      <c r="AH44" s="44"/>
      <c r="AI44" s="44"/>
      <c r="AJ44" s="393" t="s">
        <v>768</v>
      </c>
      <c r="AK44" s="44"/>
      <c r="AL44" s="44"/>
      <c r="AM44" s="44"/>
      <c r="AN44" s="393" t="s">
        <v>768</v>
      </c>
      <c r="AO44" s="44"/>
      <c r="AP44" s="44"/>
      <c r="AQ44" s="44"/>
      <c r="AR44" s="393" t="s">
        <v>768</v>
      </c>
      <c r="AS44" s="44"/>
      <c r="AT44" s="44"/>
      <c r="AU44" s="44"/>
      <c r="AV44" s="393" t="s">
        <v>768</v>
      </c>
      <c r="AW44" s="44"/>
      <c r="AX44" s="44"/>
      <c r="AY44" s="44"/>
      <c r="AZ44" s="393" t="s">
        <v>768</v>
      </c>
      <c r="BA44" s="44"/>
      <c r="BB44" s="44"/>
      <c r="BC44" s="44"/>
      <c r="BD44" s="393" t="s">
        <v>768</v>
      </c>
      <c r="BE44" s="44"/>
      <c r="BF44" s="44"/>
      <c r="BG44" s="44"/>
      <c r="BH44" s="393" t="s">
        <v>768</v>
      </c>
      <c r="BI44" s="44"/>
      <c r="BJ44" s="44"/>
      <c r="BK44" s="44"/>
      <c r="BL44" s="393" t="s">
        <v>768</v>
      </c>
      <c r="BM44" s="44"/>
      <c r="BN44" s="44"/>
      <c r="BO44" s="44"/>
      <c r="BP44" s="393" t="s">
        <v>768</v>
      </c>
      <c r="BQ44" s="44"/>
      <c r="BR44" s="44"/>
      <c r="BS44" s="44"/>
      <c r="BT44" s="393" t="s">
        <v>105</v>
      </c>
      <c r="BU44" s="44"/>
      <c r="BV44" s="44"/>
      <c r="BW44" s="44"/>
      <c r="BX44" s="393" t="s">
        <v>105</v>
      </c>
      <c r="BY44" s="44"/>
      <c r="BZ44" s="44"/>
      <c r="CA44" s="44"/>
      <c r="CB44" s="393" t="s">
        <v>105</v>
      </c>
      <c r="CC44" s="44"/>
      <c r="CD44" s="44"/>
      <c r="CE44" s="44"/>
      <c r="CF44" s="393" t="s">
        <v>768</v>
      </c>
      <c r="CG44" s="44"/>
      <c r="CH44" s="44"/>
      <c r="CI44" s="44"/>
      <c r="CJ44" s="393" t="s">
        <v>768</v>
      </c>
      <c r="CK44" s="44"/>
      <c r="CL44" s="44"/>
      <c r="CM44" s="44"/>
      <c r="CN44" s="393" t="s">
        <v>768</v>
      </c>
      <c r="CO44" s="44"/>
      <c r="CP44" s="44"/>
      <c r="CQ44" s="44"/>
      <c r="CR44" s="393" t="s">
        <v>768</v>
      </c>
      <c r="CS44" s="44"/>
      <c r="CT44" s="44"/>
      <c r="CU44" s="44"/>
      <c r="CV44" s="393" t="s">
        <v>105</v>
      </c>
      <c r="CW44" s="44"/>
      <c r="CX44" s="44"/>
      <c r="CY44" s="44"/>
      <c r="CZ44" s="393" t="s">
        <v>105</v>
      </c>
      <c r="DA44" s="44"/>
      <c r="DB44" s="44"/>
      <c r="DC44" s="44"/>
      <c r="DD44" s="393" t="s">
        <v>105</v>
      </c>
      <c r="DE44" s="44"/>
      <c r="DF44" s="44"/>
      <c r="DG44" s="44"/>
      <c r="DH44" s="44"/>
      <c r="DI44" s="44"/>
      <c r="DJ44" s="44"/>
      <c r="DK44" s="44"/>
      <c r="DL44" s="44"/>
      <c r="DM44" s="44"/>
      <c r="DN44" s="44"/>
      <c r="DO44" s="44"/>
      <c r="DP44" s="44"/>
      <c r="DQ44" s="44"/>
      <c r="DR44" s="44"/>
      <c r="DS44" s="44"/>
      <c r="DT44" s="44"/>
      <c r="DU44" s="44"/>
      <c r="DV44" s="44"/>
      <c r="DW44" s="44"/>
      <c r="DX44" s="44"/>
      <c r="DY44" s="44"/>
      <c r="DZ44" s="44"/>
      <c r="EA44" s="44"/>
      <c r="EB44" s="44"/>
      <c r="EC44" s="44"/>
      <c r="ED44" s="44"/>
      <c r="EE44" s="44"/>
    </row>
    <row r="45" spans="1:135" ht="11.25" customHeight="1">
      <c r="A45" s="325" t="s">
        <v>652</v>
      </c>
      <c r="B45" s="325" t="s">
        <v>946</v>
      </c>
      <c r="O45" s="44"/>
      <c r="P45" s="402" t="s">
        <v>768</v>
      </c>
      <c r="S45" s="44"/>
      <c r="T45" s="393" t="s">
        <v>768</v>
      </c>
      <c r="W45" s="44"/>
      <c r="X45" s="485" t="s">
        <v>768</v>
      </c>
      <c r="Y45" s="486"/>
      <c r="Z45" s="486"/>
      <c r="AA45" s="486"/>
      <c r="AB45" s="487" t="s">
        <v>768</v>
      </c>
      <c r="AC45" s="486"/>
      <c r="AD45" s="488"/>
      <c r="AE45" s="44"/>
      <c r="AF45" s="393" t="s">
        <v>768</v>
      </c>
      <c r="AG45" s="44"/>
      <c r="AH45" s="44"/>
      <c r="AI45" s="44"/>
      <c r="AJ45" s="393" t="s">
        <v>768</v>
      </c>
      <c r="AK45" s="44"/>
      <c r="AL45" s="44"/>
      <c r="AM45" s="44"/>
      <c r="AN45" s="393" t="s">
        <v>768</v>
      </c>
      <c r="AO45" s="44"/>
      <c r="AP45" s="44"/>
      <c r="AQ45" s="44"/>
      <c r="AR45" s="393" t="s">
        <v>768</v>
      </c>
      <c r="AS45" s="44"/>
      <c r="AT45" s="44"/>
      <c r="AU45" s="44"/>
      <c r="AV45" s="393" t="s">
        <v>768</v>
      </c>
      <c r="AW45" s="44"/>
      <c r="AX45" s="44"/>
      <c r="AY45" s="44"/>
      <c r="AZ45" s="393" t="s">
        <v>768</v>
      </c>
      <c r="BA45" s="44"/>
      <c r="BB45" s="44"/>
      <c r="BC45" s="44"/>
      <c r="BD45" s="393" t="s">
        <v>768</v>
      </c>
      <c r="BE45" s="44"/>
      <c r="BF45" s="44"/>
      <c r="BG45" s="44"/>
      <c r="BH45" s="393" t="s">
        <v>768</v>
      </c>
      <c r="BI45" s="44"/>
      <c r="BJ45" s="44"/>
      <c r="BK45" s="44"/>
      <c r="BL45" s="393" t="s">
        <v>768</v>
      </c>
      <c r="BM45" s="44"/>
      <c r="BN45" s="44"/>
      <c r="BO45" s="44"/>
      <c r="BP45" s="393" t="s">
        <v>768</v>
      </c>
      <c r="BQ45" s="44"/>
      <c r="BR45" s="44"/>
      <c r="BS45" s="44"/>
      <c r="BT45" s="393" t="s">
        <v>768</v>
      </c>
      <c r="BU45" s="44"/>
      <c r="BV45" s="44"/>
      <c r="BW45" s="44"/>
      <c r="BX45" s="393" t="s">
        <v>768</v>
      </c>
      <c r="BY45" s="44"/>
      <c r="BZ45" s="44"/>
      <c r="CA45" s="44"/>
      <c r="CB45" s="393" t="s">
        <v>768</v>
      </c>
      <c r="CC45" s="44"/>
      <c r="CD45" s="44"/>
      <c r="CE45" s="44"/>
      <c r="CF45" s="393" t="s">
        <v>768</v>
      </c>
      <c r="CG45" s="44"/>
      <c r="CH45" s="44"/>
      <c r="CI45" s="44"/>
      <c r="CJ45" s="393" t="s">
        <v>768</v>
      </c>
      <c r="CK45" s="44"/>
      <c r="CL45" s="44"/>
      <c r="CM45" s="44"/>
      <c r="CN45" s="393" t="s">
        <v>768</v>
      </c>
      <c r="CO45" s="44"/>
      <c r="CP45" s="44"/>
      <c r="CQ45" s="44"/>
      <c r="CR45" s="393" t="s">
        <v>768</v>
      </c>
      <c r="CS45" s="44"/>
      <c r="CT45" s="44"/>
      <c r="CU45" s="44"/>
      <c r="CV45" s="393" t="s">
        <v>768</v>
      </c>
      <c r="CW45" s="44"/>
      <c r="CX45" s="44"/>
      <c r="CY45" s="44"/>
      <c r="CZ45" s="393" t="s">
        <v>768</v>
      </c>
      <c r="DA45" s="44"/>
      <c r="DB45" s="44"/>
      <c r="DC45" s="44"/>
      <c r="DD45" s="393" t="s">
        <v>768</v>
      </c>
      <c r="DE45" s="44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4"/>
      <c r="DQ45" s="44"/>
      <c r="DR45" s="44"/>
      <c r="DS45" s="44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4"/>
      <c r="EE45" s="44"/>
    </row>
    <row r="46" spans="1:135" ht="11.25" customHeight="1">
      <c r="A46" s="325" t="s">
        <v>653</v>
      </c>
      <c r="B46" s="325" t="s">
        <v>946</v>
      </c>
      <c r="O46" s="45" t="s">
        <v>950</v>
      </c>
      <c r="P46" s="402" t="s">
        <v>937</v>
      </c>
      <c r="S46" s="45" t="s">
        <v>951</v>
      </c>
      <c r="T46" s="393" t="s">
        <v>952</v>
      </c>
      <c r="W46" s="45" t="s">
        <v>768</v>
      </c>
      <c r="X46" s="393" t="s">
        <v>768</v>
      </c>
      <c r="Y46" s="44"/>
      <c r="Z46" s="44"/>
      <c r="AA46" s="45" t="s">
        <v>768</v>
      </c>
      <c r="AB46" s="393" t="s">
        <v>768</v>
      </c>
      <c r="AC46" s="44"/>
      <c r="AD46" s="44"/>
      <c r="AE46" s="45" t="s">
        <v>768</v>
      </c>
      <c r="AF46" s="393" t="s">
        <v>768</v>
      </c>
      <c r="AG46" s="44"/>
      <c r="AH46" s="44"/>
      <c r="AI46" s="45" t="s">
        <v>768</v>
      </c>
      <c r="AJ46" s="393" t="s">
        <v>768</v>
      </c>
      <c r="AK46" s="44"/>
      <c r="AL46" s="44"/>
      <c r="AM46" s="45" t="s">
        <v>768</v>
      </c>
      <c r="AN46" s="393" t="s">
        <v>768</v>
      </c>
      <c r="AO46" s="44"/>
      <c r="AP46" s="44"/>
      <c r="AQ46" s="45" t="s">
        <v>768</v>
      </c>
      <c r="AR46" s="393" t="s">
        <v>768</v>
      </c>
      <c r="AS46" s="44"/>
      <c r="AT46" s="44"/>
      <c r="AU46" s="45" t="s">
        <v>768</v>
      </c>
      <c r="AV46" s="393" t="s">
        <v>768</v>
      </c>
      <c r="AW46" s="44"/>
      <c r="AX46" s="44"/>
      <c r="AY46" s="45" t="s">
        <v>768</v>
      </c>
      <c r="AZ46" s="393" t="s">
        <v>768</v>
      </c>
      <c r="BA46" s="44"/>
      <c r="BB46" s="44"/>
      <c r="BC46" s="45" t="s">
        <v>768</v>
      </c>
      <c r="BD46" s="393" t="s">
        <v>768</v>
      </c>
      <c r="BE46" s="44"/>
      <c r="BF46" s="44"/>
      <c r="BG46" s="45" t="s">
        <v>768</v>
      </c>
      <c r="BH46" s="393" t="s">
        <v>768</v>
      </c>
      <c r="BI46" s="44"/>
      <c r="BJ46" s="44"/>
      <c r="BK46" s="45" t="s">
        <v>768</v>
      </c>
      <c r="BL46" s="393" t="s">
        <v>768</v>
      </c>
      <c r="BM46" s="44"/>
      <c r="BN46" s="44"/>
      <c r="BO46" s="45" t="s">
        <v>768</v>
      </c>
      <c r="BP46" s="393" t="s">
        <v>768</v>
      </c>
      <c r="BQ46" s="44"/>
      <c r="BR46" s="44"/>
      <c r="BS46" s="45" t="s">
        <v>105</v>
      </c>
      <c r="BT46" s="393" t="s">
        <v>105</v>
      </c>
      <c r="BU46" s="44"/>
      <c r="BV46" s="44"/>
      <c r="BW46" s="45" t="s">
        <v>105</v>
      </c>
      <c r="BX46" s="393" t="s">
        <v>105</v>
      </c>
      <c r="BY46" s="44"/>
      <c r="BZ46" s="44"/>
      <c r="CA46" s="45" t="s">
        <v>105</v>
      </c>
      <c r="CB46" s="393" t="s">
        <v>105</v>
      </c>
      <c r="CC46" s="44"/>
      <c r="CD46" s="44"/>
      <c r="CE46" s="45" t="s">
        <v>768</v>
      </c>
      <c r="CF46" s="393" t="s">
        <v>768</v>
      </c>
      <c r="CG46" s="44"/>
      <c r="CH46" s="44"/>
      <c r="CI46" s="45" t="s">
        <v>768</v>
      </c>
      <c r="CJ46" s="393" t="s">
        <v>768</v>
      </c>
      <c r="CK46" s="44"/>
      <c r="CL46" s="44"/>
      <c r="CM46" s="45" t="s">
        <v>768</v>
      </c>
      <c r="CN46" s="393" t="s">
        <v>768</v>
      </c>
      <c r="CO46" s="44"/>
      <c r="CP46" s="44"/>
      <c r="CQ46" s="45" t="s">
        <v>768</v>
      </c>
      <c r="CR46" s="393" t="s">
        <v>768</v>
      </c>
      <c r="CS46" s="44"/>
      <c r="CT46" s="44"/>
      <c r="CU46" s="45" t="s">
        <v>105</v>
      </c>
      <c r="CV46" s="393" t="s">
        <v>105</v>
      </c>
      <c r="CW46" s="44"/>
      <c r="CX46" s="44"/>
      <c r="CY46" s="45" t="s">
        <v>105</v>
      </c>
      <c r="CZ46" s="393" t="s">
        <v>105</v>
      </c>
      <c r="DA46" s="44"/>
      <c r="DB46" s="44"/>
      <c r="DC46" s="45" t="s">
        <v>105</v>
      </c>
      <c r="DD46" s="393" t="s">
        <v>105</v>
      </c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  <c r="DU46" s="44"/>
      <c r="DV46" s="44"/>
      <c r="DW46" s="44"/>
      <c r="DX46" s="44"/>
      <c r="DY46" s="44"/>
      <c r="DZ46" s="44"/>
      <c r="EA46" s="44"/>
      <c r="EB46" s="44"/>
      <c r="EC46" s="44"/>
      <c r="ED46" s="44"/>
      <c r="EE46" s="44"/>
    </row>
    <row r="47" spans="1:135" ht="11.25" customHeight="1">
      <c r="A47" s="325" t="s">
        <v>654</v>
      </c>
      <c r="B47" s="325" t="s">
        <v>946</v>
      </c>
      <c r="O47" s="44" t="s">
        <v>768</v>
      </c>
      <c r="P47" s="44"/>
      <c r="S47" s="44"/>
      <c r="T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  <c r="DD47" s="44"/>
      <c r="DE47" s="44"/>
      <c r="DF47" s="44"/>
      <c r="DG47" s="44"/>
      <c r="DH47" s="44"/>
      <c r="DI47" s="44"/>
      <c r="DJ47" s="44"/>
      <c r="DK47" s="44"/>
      <c r="DL47" s="44"/>
      <c r="DM47" s="44"/>
      <c r="DN47" s="44"/>
      <c r="DO47" s="44"/>
      <c r="DP47" s="44"/>
      <c r="DQ47" s="44"/>
      <c r="DR47" s="44"/>
      <c r="DS47" s="44"/>
      <c r="DT47" s="44"/>
      <c r="DU47" s="44"/>
      <c r="DV47" s="44"/>
      <c r="DW47" s="44"/>
      <c r="DX47" s="44"/>
      <c r="DY47" s="44"/>
      <c r="DZ47" s="44"/>
      <c r="EA47" s="44"/>
      <c r="EB47" s="44"/>
      <c r="EC47" s="44"/>
      <c r="ED47" s="44"/>
      <c r="EE47" s="44"/>
    </row>
    <row r="48" spans="1:135" ht="11.25" customHeight="1">
      <c r="A48" s="325" t="s">
        <v>655</v>
      </c>
      <c r="B48" s="325" t="s">
        <v>946</v>
      </c>
      <c r="O48" s="44" t="s">
        <v>921</v>
      </c>
      <c r="P48" s="44"/>
      <c r="S48" s="44" t="s">
        <v>921</v>
      </c>
      <c r="T48" s="44"/>
      <c r="W48" s="44" t="s">
        <v>768</v>
      </c>
      <c r="X48" s="44"/>
      <c r="Y48" s="44"/>
      <c r="Z48" s="44"/>
      <c r="AA48" s="44" t="s">
        <v>768</v>
      </c>
      <c r="AB48" s="44"/>
      <c r="AC48" s="44"/>
      <c r="AD48" s="44"/>
      <c r="AE48" s="44" t="s">
        <v>768</v>
      </c>
      <c r="AF48" s="44"/>
      <c r="AG48" s="44"/>
      <c r="AH48" s="44"/>
      <c r="AI48" s="44" t="s">
        <v>768</v>
      </c>
      <c r="AJ48" s="44"/>
      <c r="AK48" s="44"/>
      <c r="AL48" s="44"/>
      <c r="AM48" s="44" t="s">
        <v>768</v>
      </c>
      <c r="AN48" s="44"/>
      <c r="AO48" s="44"/>
      <c r="AP48" s="44"/>
      <c r="AQ48" s="44" t="s">
        <v>768</v>
      </c>
      <c r="AR48" s="44"/>
      <c r="AS48" s="44"/>
      <c r="AT48" s="44"/>
      <c r="AU48" s="44" t="s">
        <v>768</v>
      </c>
      <c r="AV48" s="44"/>
      <c r="AW48" s="44"/>
      <c r="AX48" s="44"/>
      <c r="AY48" s="44" t="s">
        <v>768</v>
      </c>
      <c r="AZ48" s="44"/>
      <c r="BA48" s="44"/>
      <c r="BB48" s="44"/>
      <c r="BC48" s="44" t="s">
        <v>768</v>
      </c>
      <c r="BD48" s="44"/>
      <c r="BE48" s="44"/>
      <c r="BF48" s="44"/>
      <c r="BG48" s="44" t="s">
        <v>768</v>
      </c>
      <c r="BH48" s="44"/>
      <c r="BI48" s="44"/>
      <c r="BJ48" s="44"/>
      <c r="BK48" s="44" t="s">
        <v>768</v>
      </c>
      <c r="BL48" s="44"/>
      <c r="BM48" s="44"/>
      <c r="BN48" s="44"/>
      <c r="BO48" s="44" t="s">
        <v>768</v>
      </c>
      <c r="BP48" s="44"/>
      <c r="BQ48" s="44"/>
      <c r="BR48" s="44"/>
      <c r="BS48" s="44" t="s">
        <v>921</v>
      </c>
      <c r="BT48" s="44"/>
      <c r="BU48" s="44"/>
      <c r="BV48" s="44"/>
      <c r="BW48" s="44" t="s">
        <v>921</v>
      </c>
      <c r="BX48" s="44"/>
      <c r="BY48" s="44"/>
      <c r="BZ48" s="44"/>
      <c r="CA48" s="44" t="s">
        <v>921</v>
      </c>
      <c r="CB48" s="44"/>
      <c r="CC48" s="44"/>
      <c r="CD48" s="44"/>
      <c r="CE48" s="44" t="s">
        <v>768</v>
      </c>
      <c r="CF48" s="44"/>
      <c r="CG48" s="44"/>
      <c r="CH48" s="44"/>
      <c r="CI48" s="44" t="s">
        <v>768</v>
      </c>
      <c r="CJ48" s="44"/>
      <c r="CK48" s="44"/>
      <c r="CL48" s="44"/>
      <c r="CM48" s="44" t="s">
        <v>768</v>
      </c>
      <c r="CN48" s="44"/>
      <c r="CO48" s="44"/>
      <c r="CP48" s="44"/>
      <c r="CQ48" s="44" t="s">
        <v>768</v>
      </c>
      <c r="CR48" s="44"/>
      <c r="CS48" s="44"/>
      <c r="CT48" s="44"/>
      <c r="CU48" s="44" t="s">
        <v>921</v>
      </c>
      <c r="CV48" s="44"/>
      <c r="CW48" s="44"/>
      <c r="CX48" s="44"/>
      <c r="CY48" s="44" t="s">
        <v>921</v>
      </c>
      <c r="CZ48" s="44"/>
      <c r="DA48" s="44"/>
      <c r="DB48" s="44"/>
      <c r="DC48" s="44" t="s">
        <v>921</v>
      </c>
      <c r="DD48" s="44"/>
      <c r="DE48" s="44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4"/>
      <c r="DQ48" s="44"/>
      <c r="DR48" s="44"/>
      <c r="DS48" s="44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4"/>
      <c r="EE48" s="44"/>
    </row>
    <row r="49" spans="1:135" ht="11.25" customHeight="1">
      <c r="A49" s="325" t="s">
        <v>655</v>
      </c>
      <c r="B49" s="325" t="s">
        <v>946</v>
      </c>
      <c r="O49" s="393" t="s">
        <v>953</v>
      </c>
      <c r="P49" s="44"/>
      <c r="S49" s="44" t="s">
        <v>954</v>
      </c>
      <c r="T49" s="44"/>
      <c r="W49" s="44" t="s">
        <v>768</v>
      </c>
      <c r="X49" s="44"/>
      <c r="Y49" s="44"/>
      <c r="Z49" s="44"/>
      <c r="AA49" s="44" t="s">
        <v>768</v>
      </c>
      <c r="AB49" s="44"/>
      <c r="AC49" s="44"/>
      <c r="AD49" s="44"/>
      <c r="AE49" s="44" t="s">
        <v>768</v>
      </c>
      <c r="AF49" s="44"/>
      <c r="AG49" s="44"/>
      <c r="AH49" s="44"/>
      <c r="AI49" s="44" t="s">
        <v>768</v>
      </c>
      <c r="AJ49" s="44"/>
      <c r="AK49" s="44"/>
      <c r="AL49" s="44"/>
      <c r="AM49" s="44" t="s">
        <v>768</v>
      </c>
      <c r="AN49" s="44"/>
      <c r="AO49" s="44"/>
      <c r="AP49" s="44"/>
      <c r="AQ49" s="44" t="s">
        <v>768</v>
      </c>
      <c r="AR49" s="44"/>
      <c r="AS49" s="44"/>
      <c r="AT49" s="44"/>
      <c r="AU49" s="44" t="s">
        <v>768</v>
      </c>
      <c r="AV49" s="44"/>
      <c r="AW49" s="44"/>
      <c r="AX49" s="44"/>
      <c r="AY49" s="44" t="s">
        <v>768</v>
      </c>
      <c r="AZ49" s="44"/>
      <c r="BA49" s="44"/>
      <c r="BB49" s="44"/>
      <c r="BC49" s="44" t="s">
        <v>768</v>
      </c>
      <c r="BD49" s="44"/>
      <c r="BE49" s="44"/>
      <c r="BF49" s="44"/>
      <c r="BG49" s="44" t="s">
        <v>768</v>
      </c>
      <c r="BH49" s="44"/>
      <c r="BI49" s="44"/>
      <c r="BJ49" s="44"/>
      <c r="BK49" s="44" t="s">
        <v>768</v>
      </c>
      <c r="BL49" s="44"/>
      <c r="BM49" s="44"/>
      <c r="BN49" s="44"/>
      <c r="BO49" s="44" t="s">
        <v>768</v>
      </c>
      <c r="BP49" s="44"/>
      <c r="BQ49" s="44"/>
      <c r="BR49" s="44"/>
      <c r="BS49" s="44" t="s">
        <v>105</v>
      </c>
      <c r="BT49" s="44"/>
      <c r="BU49" s="44"/>
      <c r="BV49" s="44"/>
      <c r="BW49" s="44" t="s">
        <v>105</v>
      </c>
      <c r="BX49" s="44"/>
      <c r="BY49" s="44"/>
      <c r="BZ49" s="44"/>
      <c r="CA49" s="44" t="s">
        <v>105</v>
      </c>
      <c r="CB49" s="44"/>
      <c r="CC49" s="44"/>
      <c r="CD49" s="44"/>
      <c r="CE49" s="44" t="s">
        <v>768</v>
      </c>
      <c r="CF49" s="44"/>
      <c r="CG49" s="44"/>
      <c r="CH49" s="44"/>
      <c r="CI49" s="44" t="s">
        <v>768</v>
      </c>
      <c r="CJ49" s="44"/>
      <c r="CK49" s="44"/>
      <c r="CL49" s="44"/>
      <c r="CM49" s="44" t="s">
        <v>768</v>
      </c>
      <c r="CN49" s="44"/>
      <c r="CO49" s="44"/>
      <c r="CP49" s="44"/>
      <c r="CQ49" s="44" t="s">
        <v>768</v>
      </c>
      <c r="CR49" s="44"/>
      <c r="CS49" s="44"/>
      <c r="CT49" s="44"/>
      <c r="CU49" s="44" t="s">
        <v>105</v>
      </c>
      <c r="CV49" s="44"/>
      <c r="CW49" s="44"/>
      <c r="CX49" s="44"/>
      <c r="CY49" s="44" t="s">
        <v>105</v>
      </c>
      <c r="CZ49" s="44"/>
      <c r="DA49" s="44"/>
      <c r="DB49" s="44"/>
      <c r="DC49" s="44" t="s">
        <v>105</v>
      </c>
      <c r="DD49" s="44"/>
      <c r="DE49" s="44"/>
      <c r="DF49" s="44"/>
      <c r="DG49" s="44"/>
      <c r="DH49" s="44"/>
      <c r="DI49" s="44"/>
      <c r="DJ49" s="44"/>
      <c r="DK49" s="44"/>
      <c r="DL49" s="44"/>
      <c r="DM49" s="44"/>
      <c r="DN49" s="44"/>
      <c r="DO49" s="44"/>
      <c r="DP49" s="44"/>
      <c r="DQ49" s="44"/>
      <c r="DR49" s="44"/>
      <c r="DS49" s="44"/>
      <c r="DT49" s="44"/>
      <c r="DU49" s="44"/>
      <c r="DV49" s="44"/>
      <c r="DW49" s="44"/>
      <c r="DX49" s="44"/>
      <c r="DY49" s="44"/>
      <c r="DZ49" s="44"/>
      <c r="EA49" s="44"/>
      <c r="EB49" s="44"/>
      <c r="EC49" s="44"/>
      <c r="ED49" s="44"/>
      <c r="EE49" s="44"/>
    </row>
    <row r="50" spans="1:135" ht="11.25" customHeight="1">
      <c r="A50" s="325" t="s">
        <v>656</v>
      </c>
      <c r="B50" s="325" t="s">
        <v>946</v>
      </c>
      <c r="O50" s="45" t="s">
        <v>768</v>
      </c>
      <c r="P50" s="44"/>
      <c r="S50" s="44"/>
      <c r="T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4"/>
      <c r="DC50" s="44"/>
      <c r="DD50" s="44"/>
      <c r="DE50" s="44"/>
      <c r="DF50" s="44"/>
      <c r="DG50" s="44"/>
      <c r="DH50" s="44"/>
      <c r="DI50" s="44"/>
      <c r="DJ50" s="44"/>
      <c r="DK50" s="44"/>
      <c r="DL50" s="44"/>
      <c r="DM50" s="44"/>
      <c r="DN50" s="44"/>
      <c r="DO50" s="44"/>
      <c r="DP50" s="44"/>
      <c r="DQ50" s="44"/>
      <c r="DR50" s="44"/>
      <c r="DS50" s="44"/>
      <c r="DT50" s="44"/>
      <c r="DU50" s="44"/>
      <c r="DV50" s="44"/>
      <c r="DW50" s="44"/>
      <c r="DX50" s="44"/>
      <c r="DY50" s="44"/>
      <c r="DZ50" s="44"/>
      <c r="EA50" s="44"/>
      <c r="EB50" s="44"/>
      <c r="EC50" s="44"/>
      <c r="ED50" s="44"/>
      <c r="EE50" s="44"/>
    </row>
    <row r="51" spans="1:135" ht="11.25" customHeight="1">
      <c r="A51" s="325" t="s">
        <v>657</v>
      </c>
      <c r="B51" s="325" t="s">
        <v>946</v>
      </c>
      <c r="P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4"/>
      <c r="DC51" s="44"/>
      <c r="DD51" s="44"/>
      <c r="DE51" s="44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4"/>
      <c r="DQ51" s="44"/>
      <c r="DR51" s="44"/>
      <c r="DS51" s="44"/>
      <c r="DT51" s="44"/>
      <c r="DU51" s="44"/>
      <c r="DV51" s="44"/>
      <c r="DW51" s="44"/>
      <c r="DX51" s="44"/>
      <c r="DY51" s="44"/>
      <c r="DZ51" s="44"/>
      <c r="EA51" s="44"/>
      <c r="EB51" s="44"/>
      <c r="EC51" s="44"/>
      <c r="ED51" s="44"/>
      <c r="EE51" s="44"/>
    </row>
    <row r="52" spans="1:135" ht="11.25" customHeight="1">
      <c r="A52" s="325" t="s">
        <v>658</v>
      </c>
      <c r="B52" s="325" t="s">
        <v>946</v>
      </c>
      <c r="P52" s="44" t="s">
        <v>768</v>
      </c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4"/>
      <c r="CA52" s="44"/>
      <c r="CB52" s="44"/>
      <c r="CC52" s="44"/>
      <c r="CD52" s="44"/>
      <c r="CE52" s="44"/>
      <c r="CF52" s="44"/>
      <c r="CG52" s="44"/>
      <c r="CH52" s="44"/>
      <c r="CI52" s="44"/>
      <c r="CJ52" s="44"/>
      <c r="CK52" s="44"/>
      <c r="CL52" s="44"/>
      <c r="CM52" s="44"/>
      <c r="CN52" s="44"/>
      <c r="CO52" s="44"/>
      <c r="CP52" s="44"/>
      <c r="CQ52" s="44"/>
      <c r="CR52" s="44"/>
      <c r="CS52" s="44"/>
      <c r="CT52" s="44"/>
      <c r="CU52" s="44"/>
      <c r="CV52" s="44"/>
      <c r="CW52" s="44"/>
      <c r="CX52" s="44"/>
      <c r="CY52" s="44"/>
      <c r="CZ52" s="44"/>
      <c r="DA52" s="44"/>
      <c r="DB52" s="44"/>
      <c r="DC52" s="44"/>
      <c r="DD52" s="44"/>
      <c r="DE52" s="44"/>
      <c r="DF52" s="44"/>
      <c r="DG52" s="44"/>
      <c r="DH52" s="44"/>
      <c r="DI52" s="44"/>
      <c r="DJ52" s="44"/>
      <c r="DK52" s="44"/>
      <c r="DL52" s="44"/>
      <c r="DM52" s="44"/>
      <c r="DN52" s="44"/>
      <c r="DO52" s="44"/>
      <c r="DP52" s="44"/>
      <c r="DQ52" s="44"/>
      <c r="DR52" s="44"/>
      <c r="DS52" s="44"/>
      <c r="DT52" s="44"/>
      <c r="DU52" s="44"/>
      <c r="DV52" s="44"/>
      <c r="DW52" s="44"/>
      <c r="DX52" s="44"/>
      <c r="DY52" s="44"/>
      <c r="DZ52" s="44"/>
      <c r="EA52" s="44"/>
      <c r="EB52" s="44"/>
      <c r="EC52" s="44"/>
      <c r="ED52" s="44"/>
      <c r="EE52" s="44"/>
    </row>
    <row r="53" spans="1:135" ht="11.25" customHeight="1">
      <c r="A53" s="325" t="s">
        <v>659</v>
      </c>
      <c r="B53" s="325" t="s">
        <v>946</v>
      </c>
      <c r="P53" s="44" t="s">
        <v>768</v>
      </c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4"/>
      <c r="CA53" s="44"/>
      <c r="CB53" s="44"/>
      <c r="CC53" s="44"/>
      <c r="CD53" s="44"/>
      <c r="CE53" s="44"/>
      <c r="CF53" s="44"/>
      <c r="CG53" s="44"/>
      <c r="CH53" s="44"/>
      <c r="CI53" s="44"/>
      <c r="CJ53" s="44"/>
      <c r="CK53" s="44"/>
      <c r="CL53" s="44"/>
      <c r="CM53" s="44"/>
      <c r="CN53" s="44"/>
      <c r="CO53" s="44"/>
      <c r="CP53" s="44"/>
      <c r="CQ53" s="44"/>
      <c r="CR53" s="44"/>
      <c r="CS53" s="44"/>
      <c r="CT53" s="44"/>
      <c r="CU53" s="44"/>
      <c r="CV53" s="44"/>
      <c r="CW53" s="44"/>
      <c r="CX53" s="44"/>
      <c r="CY53" s="44"/>
      <c r="CZ53" s="44"/>
      <c r="DA53" s="44"/>
      <c r="DB53" s="44"/>
      <c r="DC53" s="44"/>
      <c r="DD53" s="44"/>
      <c r="DE53" s="44"/>
      <c r="DF53" s="44"/>
      <c r="DG53" s="44"/>
      <c r="DH53" s="44"/>
      <c r="DI53" s="44"/>
      <c r="DJ53" s="44"/>
      <c r="DK53" s="44"/>
      <c r="DL53" s="44"/>
      <c r="DM53" s="44"/>
      <c r="DN53" s="44"/>
      <c r="DO53" s="44"/>
      <c r="DP53" s="44"/>
      <c r="DQ53" s="44"/>
      <c r="DR53" s="44"/>
      <c r="DS53" s="44"/>
      <c r="DT53" s="44"/>
      <c r="DU53" s="44"/>
      <c r="DV53" s="44"/>
      <c r="DW53" s="44"/>
      <c r="DX53" s="44"/>
      <c r="DY53" s="44"/>
      <c r="DZ53" s="44"/>
      <c r="EA53" s="44"/>
      <c r="EB53" s="44"/>
      <c r="EC53" s="44"/>
      <c r="ED53" s="44"/>
      <c r="EE53" s="44"/>
    </row>
    <row r="54" spans="1:135" ht="11.25" customHeight="1">
      <c r="A54" s="325" t="s">
        <v>660</v>
      </c>
      <c r="B54" s="325" t="s">
        <v>946</v>
      </c>
      <c r="P54" s="44" t="s">
        <v>768</v>
      </c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4"/>
      <c r="CA54" s="44"/>
      <c r="CB54" s="44"/>
      <c r="CC54" s="44"/>
      <c r="CD54" s="44"/>
      <c r="CE54" s="44"/>
      <c r="CF54" s="44"/>
      <c r="CG54" s="44"/>
      <c r="CH54" s="44"/>
      <c r="CI54" s="44"/>
      <c r="CJ54" s="44"/>
      <c r="CK54" s="44"/>
      <c r="CL54" s="44"/>
      <c r="CM54" s="44"/>
      <c r="CN54" s="44"/>
      <c r="CO54" s="44"/>
      <c r="CP54" s="44"/>
      <c r="CQ54" s="44"/>
      <c r="CR54" s="44"/>
      <c r="CS54" s="44"/>
      <c r="CT54" s="44"/>
      <c r="CU54" s="44"/>
      <c r="CV54" s="44"/>
      <c r="CW54" s="44"/>
      <c r="CX54" s="44"/>
      <c r="CY54" s="44"/>
      <c r="CZ54" s="44"/>
      <c r="DA54" s="44"/>
      <c r="DB54" s="44"/>
      <c r="DC54" s="44"/>
      <c r="DD54" s="44"/>
      <c r="DE54" s="44"/>
      <c r="DF54" s="44"/>
      <c r="DG54" s="44"/>
      <c r="DH54" s="44"/>
      <c r="DI54" s="44"/>
      <c r="DJ54" s="44"/>
      <c r="DK54" s="44"/>
      <c r="DL54" s="44"/>
      <c r="DM54" s="44"/>
      <c r="DN54" s="44"/>
      <c r="DO54" s="44"/>
      <c r="DP54" s="44"/>
      <c r="DQ54" s="44"/>
      <c r="DR54" s="44"/>
      <c r="DS54" s="44"/>
      <c r="DT54" s="44"/>
      <c r="DU54" s="44"/>
      <c r="DV54" s="44"/>
      <c r="DW54" s="44"/>
      <c r="DX54" s="44"/>
      <c r="DY54" s="44"/>
      <c r="DZ54" s="44"/>
      <c r="EA54" s="44"/>
      <c r="EB54" s="44"/>
      <c r="EC54" s="44"/>
      <c r="ED54" s="44"/>
      <c r="EE54" s="44"/>
    </row>
    <row r="55" spans="1:135" ht="11.25" customHeight="1">
      <c r="A55" s="325" t="s">
        <v>661</v>
      </c>
      <c r="B55" s="325" t="s">
        <v>946</v>
      </c>
      <c r="P55" s="44" t="s">
        <v>768</v>
      </c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4"/>
      <c r="CA55" s="44"/>
      <c r="CB55" s="44"/>
      <c r="CC55" s="44"/>
      <c r="CD55" s="44"/>
      <c r="CE55" s="44"/>
      <c r="CF55" s="44"/>
      <c r="CG55" s="44"/>
      <c r="CH55" s="44"/>
      <c r="CI55" s="44"/>
      <c r="CJ55" s="44"/>
      <c r="CK55" s="44"/>
      <c r="CL55" s="44"/>
      <c r="CM55" s="44"/>
      <c r="CN55" s="44"/>
      <c r="CO55" s="44"/>
      <c r="CP55" s="44"/>
      <c r="CQ55" s="44"/>
      <c r="CR55" s="44"/>
      <c r="CS55" s="44"/>
      <c r="CT55" s="44"/>
      <c r="CU55" s="44"/>
      <c r="CV55" s="44"/>
      <c r="CW55" s="44"/>
      <c r="CX55" s="44"/>
      <c r="CY55" s="44"/>
      <c r="CZ55" s="44"/>
      <c r="DA55" s="44"/>
      <c r="DB55" s="44"/>
      <c r="DC55" s="44"/>
      <c r="DD55" s="44"/>
      <c r="DE55" s="44"/>
      <c r="DF55" s="44"/>
      <c r="DG55" s="44"/>
      <c r="DH55" s="44"/>
      <c r="DI55" s="44"/>
      <c r="DJ55" s="44"/>
      <c r="DK55" s="44"/>
      <c r="DL55" s="44"/>
      <c r="DM55" s="44"/>
      <c r="DN55" s="44"/>
      <c r="DO55" s="44"/>
      <c r="DP55" s="44"/>
      <c r="DQ55" s="44"/>
      <c r="DR55" s="44"/>
      <c r="DS55" s="44"/>
      <c r="DT55" s="44"/>
      <c r="DU55" s="44"/>
      <c r="DV55" s="44"/>
      <c r="DW55" s="44"/>
      <c r="DX55" s="44"/>
      <c r="DY55" s="44"/>
      <c r="DZ55" s="44"/>
      <c r="EA55" s="44"/>
      <c r="EB55" s="44"/>
      <c r="EC55" s="44"/>
      <c r="ED55" s="44"/>
      <c r="EE55" s="44"/>
    </row>
    <row r="56" spans="1:135" ht="11.25" customHeight="1">
      <c r="A56" s="325" t="s">
        <v>662</v>
      </c>
      <c r="B56" s="325" t="s">
        <v>946</v>
      </c>
      <c r="P56" s="44" t="s">
        <v>768</v>
      </c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4"/>
      <c r="CA56" s="44"/>
      <c r="CB56" s="44"/>
      <c r="CC56" s="44"/>
      <c r="CD56" s="44"/>
      <c r="CE56" s="44"/>
      <c r="CF56" s="44"/>
      <c r="CG56" s="44"/>
      <c r="CH56" s="44"/>
      <c r="CI56" s="44"/>
      <c r="CJ56" s="44"/>
      <c r="CK56" s="44"/>
      <c r="CL56" s="44"/>
      <c r="CM56" s="44"/>
      <c r="CN56" s="44"/>
      <c r="CO56" s="44"/>
      <c r="CP56" s="44"/>
      <c r="CQ56" s="44"/>
      <c r="CR56" s="44"/>
      <c r="CS56" s="44"/>
      <c r="CT56" s="44"/>
      <c r="CU56" s="44"/>
      <c r="CV56" s="44"/>
      <c r="CW56" s="44"/>
      <c r="CX56" s="44"/>
      <c r="CY56" s="44"/>
      <c r="CZ56" s="44"/>
      <c r="DA56" s="44"/>
      <c r="DB56" s="44"/>
      <c r="DC56" s="44"/>
      <c r="DD56" s="44"/>
      <c r="DE56" s="44"/>
      <c r="DF56" s="44"/>
      <c r="DG56" s="44"/>
      <c r="DH56" s="44"/>
      <c r="DI56" s="44"/>
      <c r="DJ56" s="44"/>
      <c r="DK56" s="44"/>
      <c r="DL56" s="44"/>
      <c r="DM56" s="44"/>
      <c r="DN56" s="44"/>
      <c r="DO56" s="44"/>
      <c r="DP56" s="44"/>
      <c r="DQ56" s="44"/>
      <c r="DR56" s="44"/>
      <c r="DS56" s="44"/>
      <c r="DT56" s="44"/>
      <c r="DU56" s="44"/>
      <c r="DV56" s="44"/>
      <c r="DW56" s="44"/>
      <c r="DX56" s="44"/>
      <c r="DY56" s="44"/>
      <c r="DZ56" s="44"/>
      <c r="EA56" s="44"/>
      <c r="EB56" s="44"/>
      <c r="EC56" s="44"/>
      <c r="ED56" s="44"/>
      <c r="EE56" s="44"/>
    </row>
    <row r="57" spans="1:135" ht="11.25" customHeight="1">
      <c r="A57" s="325" t="s">
        <v>663</v>
      </c>
      <c r="B57" s="325" t="s">
        <v>946</v>
      </c>
      <c r="P57" s="44" t="s">
        <v>768</v>
      </c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4"/>
      <c r="CA57" s="44"/>
      <c r="CB57" s="44"/>
      <c r="CC57" s="44"/>
      <c r="CD57" s="44"/>
      <c r="CE57" s="44"/>
      <c r="CF57" s="44"/>
      <c r="CG57" s="44"/>
      <c r="CH57" s="44"/>
      <c r="CI57" s="44"/>
      <c r="CJ57" s="44"/>
      <c r="CK57" s="44"/>
      <c r="CL57" s="44"/>
      <c r="CM57" s="44"/>
      <c r="CN57" s="44"/>
      <c r="CO57" s="44"/>
      <c r="CP57" s="44"/>
      <c r="CQ57" s="44"/>
      <c r="CR57" s="44"/>
      <c r="CS57" s="44"/>
      <c r="CT57" s="44"/>
      <c r="CU57" s="44"/>
      <c r="CV57" s="44"/>
      <c r="CW57" s="44"/>
      <c r="CX57" s="44"/>
      <c r="CY57" s="44"/>
      <c r="CZ57" s="44"/>
      <c r="DA57" s="44"/>
      <c r="DB57" s="44"/>
      <c r="DC57" s="44"/>
      <c r="DD57" s="44"/>
      <c r="DE57" s="44"/>
      <c r="DF57" s="44"/>
      <c r="DG57" s="44"/>
      <c r="DH57" s="44"/>
      <c r="DI57" s="44"/>
      <c r="DJ57" s="44"/>
      <c r="DK57" s="44"/>
      <c r="DL57" s="44"/>
      <c r="DM57" s="44"/>
      <c r="DN57" s="44"/>
      <c r="DO57" s="44"/>
      <c r="DP57" s="44"/>
      <c r="DQ57" s="44"/>
      <c r="DR57" s="44"/>
      <c r="DS57" s="44"/>
      <c r="DT57" s="44"/>
      <c r="DU57" s="44"/>
      <c r="DV57" s="44"/>
      <c r="DW57" s="44"/>
      <c r="DX57" s="44"/>
      <c r="DY57" s="44"/>
      <c r="DZ57" s="44"/>
      <c r="EA57" s="44"/>
      <c r="EB57" s="44"/>
      <c r="EC57" s="44"/>
      <c r="ED57" s="44"/>
      <c r="EE57" s="44"/>
    </row>
    <row r="58" spans="1:135" ht="11.25" customHeight="1">
      <c r="A58" s="325" t="s">
        <v>664</v>
      </c>
      <c r="B58" s="325" t="s">
        <v>946</v>
      </c>
      <c r="P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4"/>
      <c r="CA58" s="44"/>
      <c r="CB58" s="44"/>
      <c r="CC58" s="44"/>
      <c r="CD58" s="44"/>
      <c r="CE58" s="44"/>
      <c r="CF58" s="44"/>
      <c r="CG58" s="44"/>
      <c r="CH58" s="44"/>
      <c r="CI58" s="44"/>
      <c r="CJ58" s="44"/>
      <c r="CK58" s="44"/>
      <c r="CL58" s="44"/>
      <c r="CM58" s="44"/>
      <c r="CN58" s="44"/>
      <c r="CO58" s="44"/>
      <c r="CP58" s="44"/>
      <c r="CQ58" s="44"/>
      <c r="CR58" s="44"/>
      <c r="CS58" s="44"/>
      <c r="CT58" s="44"/>
      <c r="CU58" s="44"/>
      <c r="CV58" s="44"/>
      <c r="CW58" s="44"/>
      <c r="CX58" s="44"/>
      <c r="CY58" s="44"/>
      <c r="CZ58" s="44"/>
      <c r="DA58" s="44"/>
      <c r="DB58" s="44"/>
      <c r="DC58" s="44"/>
      <c r="DD58" s="44"/>
      <c r="DE58" s="44"/>
      <c r="DF58" s="44"/>
      <c r="DG58" s="44"/>
      <c r="DH58" s="44"/>
      <c r="DI58" s="44"/>
      <c r="DJ58" s="44"/>
      <c r="DK58" s="44"/>
      <c r="DL58" s="44"/>
      <c r="DM58" s="44"/>
      <c r="DN58" s="44"/>
      <c r="DO58" s="44"/>
      <c r="DP58" s="44"/>
      <c r="DQ58" s="44"/>
      <c r="DR58" s="44"/>
      <c r="DS58" s="44"/>
      <c r="DT58" s="44"/>
      <c r="DU58" s="44"/>
      <c r="DV58" s="44"/>
      <c r="DW58" s="44"/>
      <c r="DX58" s="44"/>
      <c r="DY58" s="44"/>
      <c r="DZ58" s="44"/>
      <c r="EA58" s="44"/>
      <c r="EB58" s="44"/>
      <c r="EC58" s="44"/>
      <c r="ED58" s="44"/>
      <c r="EE58" s="44"/>
    </row>
    <row r="59" spans="1:135" ht="11.25" customHeight="1">
      <c r="A59" s="325" t="s">
        <v>665</v>
      </c>
      <c r="B59" s="325" t="s">
        <v>946</v>
      </c>
      <c r="O59" s="338" t="s">
        <v>768</v>
      </c>
      <c r="P59" s="44" t="s">
        <v>768</v>
      </c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4"/>
      <c r="CA59" s="44"/>
      <c r="CB59" s="44"/>
      <c r="CC59" s="44"/>
      <c r="CD59" s="44"/>
      <c r="CE59" s="44"/>
      <c r="CF59" s="44"/>
      <c r="CG59" s="44"/>
      <c r="CH59" s="44"/>
      <c r="CI59" s="44"/>
      <c r="CJ59" s="44"/>
      <c r="CK59" s="44"/>
      <c r="CL59" s="44"/>
      <c r="CM59" s="44"/>
      <c r="CN59" s="44"/>
      <c r="CO59" s="44"/>
      <c r="CP59" s="44"/>
      <c r="CQ59" s="44"/>
      <c r="CR59" s="44"/>
      <c r="CS59" s="44"/>
      <c r="CT59" s="44"/>
      <c r="CU59" s="44"/>
      <c r="CV59" s="44"/>
      <c r="CW59" s="44"/>
      <c r="CX59" s="44"/>
      <c r="CY59" s="44"/>
      <c r="CZ59" s="44"/>
      <c r="DA59" s="44"/>
      <c r="DB59" s="44"/>
      <c r="DC59" s="44"/>
      <c r="DD59" s="44"/>
      <c r="DE59" s="44"/>
      <c r="DF59" s="44"/>
      <c r="DG59" s="44"/>
      <c r="DH59" s="44"/>
      <c r="DI59" s="44"/>
      <c r="DJ59" s="44"/>
      <c r="DK59" s="44"/>
      <c r="DL59" s="44"/>
      <c r="DM59" s="44"/>
      <c r="DN59" s="44"/>
      <c r="DO59" s="44"/>
      <c r="DP59" s="44"/>
      <c r="DQ59" s="44"/>
      <c r="DR59" s="44"/>
      <c r="DS59" s="44"/>
      <c r="DT59" s="44"/>
      <c r="DU59" s="44"/>
      <c r="DV59" s="44"/>
      <c r="DW59" s="44"/>
      <c r="DX59" s="44"/>
      <c r="DY59" s="44"/>
      <c r="DZ59" s="44"/>
      <c r="EA59" s="44"/>
      <c r="EB59" s="44"/>
      <c r="EC59" s="44"/>
      <c r="ED59" s="44"/>
      <c r="EE59" s="44"/>
    </row>
    <row r="60" spans="1:135" ht="11.25" customHeight="1">
      <c r="A60" s="325" t="s">
        <v>666</v>
      </c>
      <c r="B60" s="325" t="s">
        <v>946</v>
      </c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4"/>
      <c r="CA60" s="44"/>
      <c r="CB60" s="44"/>
      <c r="CC60" s="44"/>
      <c r="CD60" s="44"/>
      <c r="CE60" s="44"/>
      <c r="CF60" s="44"/>
      <c r="CG60" s="44"/>
      <c r="CH60" s="44"/>
      <c r="CI60" s="44"/>
      <c r="CJ60" s="44"/>
      <c r="CK60" s="44"/>
      <c r="CL60" s="44"/>
      <c r="CM60" s="44"/>
      <c r="CN60" s="44"/>
      <c r="CO60" s="44"/>
      <c r="CP60" s="44"/>
      <c r="CQ60" s="44"/>
      <c r="CR60" s="44"/>
      <c r="CS60" s="44"/>
      <c r="CT60" s="44"/>
      <c r="CU60" s="44"/>
      <c r="CV60" s="44"/>
      <c r="CW60" s="44"/>
      <c r="CX60" s="44"/>
      <c r="CY60" s="44"/>
      <c r="CZ60" s="44"/>
      <c r="DA60" s="44"/>
      <c r="DB60" s="44"/>
      <c r="DC60" s="44"/>
      <c r="DD60" s="44"/>
      <c r="DE60" s="44"/>
      <c r="DF60" s="44"/>
      <c r="DG60" s="44"/>
      <c r="DH60" s="44"/>
      <c r="DI60" s="44"/>
      <c r="DJ60" s="44"/>
      <c r="DK60" s="44"/>
      <c r="DL60" s="44"/>
      <c r="DM60" s="44"/>
      <c r="DN60" s="44"/>
      <c r="DO60" s="44"/>
      <c r="DP60" s="44"/>
      <c r="DQ60" s="44"/>
      <c r="DR60" s="44"/>
      <c r="DS60" s="44"/>
      <c r="DT60" s="44"/>
      <c r="DU60" s="44"/>
      <c r="DV60" s="44"/>
      <c r="DW60" s="44"/>
      <c r="DX60" s="44"/>
      <c r="DY60" s="44"/>
      <c r="DZ60" s="44"/>
      <c r="EA60" s="44"/>
      <c r="EB60" s="44"/>
      <c r="EC60" s="44"/>
      <c r="ED60" s="44"/>
      <c r="EE60" s="44"/>
    </row>
    <row r="61" spans="1:135" ht="11.25" customHeight="1">
      <c r="A61" s="325" t="s">
        <v>667</v>
      </c>
      <c r="B61" s="325" t="s">
        <v>946</v>
      </c>
      <c r="O61" s="325" t="s">
        <v>768</v>
      </c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4"/>
      <c r="CA61" s="44"/>
      <c r="CB61" s="44"/>
      <c r="CC61" s="44"/>
      <c r="CD61" s="44"/>
      <c r="CE61" s="44"/>
      <c r="CF61" s="44"/>
      <c r="CG61" s="44"/>
      <c r="CH61" s="44"/>
      <c r="CI61" s="44"/>
      <c r="CJ61" s="44"/>
      <c r="CK61" s="44"/>
      <c r="CL61" s="44"/>
      <c r="CM61" s="44"/>
      <c r="CN61" s="44"/>
      <c r="CO61" s="44"/>
      <c r="CP61" s="44"/>
      <c r="CQ61" s="44"/>
      <c r="CR61" s="44"/>
      <c r="CS61" s="44"/>
      <c r="CT61" s="44"/>
      <c r="CU61" s="44"/>
      <c r="CV61" s="44"/>
      <c r="CW61" s="44"/>
      <c r="CX61" s="44"/>
      <c r="CY61" s="44"/>
      <c r="CZ61" s="44"/>
      <c r="DA61" s="44"/>
      <c r="DB61" s="44"/>
      <c r="DC61" s="44"/>
      <c r="DD61" s="44"/>
      <c r="DE61" s="44"/>
      <c r="DF61" s="44"/>
      <c r="DG61" s="44"/>
      <c r="DH61" s="44"/>
      <c r="DI61" s="44"/>
      <c r="DJ61" s="44"/>
      <c r="DK61" s="44"/>
      <c r="DL61" s="44"/>
      <c r="DM61" s="44"/>
      <c r="DN61" s="44"/>
      <c r="DO61" s="44"/>
      <c r="DP61" s="44"/>
      <c r="DQ61" s="44"/>
      <c r="DR61" s="44"/>
      <c r="DS61" s="44"/>
      <c r="DT61" s="44"/>
      <c r="DU61" s="44"/>
      <c r="DV61" s="44"/>
      <c r="DW61" s="44"/>
      <c r="DX61" s="44"/>
      <c r="DY61" s="44"/>
      <c r="DZ61" s="44"/>
      <c r="EA61" s="44"/>
      <c r="EB61" s="44"/>
      <c r="EC61" s="44"/>
      <c r="ED61" s="44"/>
      <c r="EE61" s="44"/>
    </row>
    <row r="62" spans="1:135" ht="11.25" customHeight="1">
      <c r="A62" s="325" t="s">
        <v>668</v>
      </c>
      <c r="B62" s="325" t="s">
        <v>946</v>
      </c>
      <c r="O62" s="325" t="s">
        <v>768</v>
      </c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4"/>
      <c r="CA62" s="44"/>
      <c r="CB62" s="44"/>
      <c r="CC62" s="44"/>
      <c r="CD62" s="44"/>
      <c r="CE62" s="44"/>
      <c r="CF62" s="44"/>
      <c r="CG62" s="44"/>
      <c r="CH62" s="44"/>
      <c r="CI62" s="44"/>
      <c r="CJ62" s="44"/>
      <c r="CK62" s="44"/>
      <c r="CL62" s="44"/>
      <c r="CM62" s="44"/>
      <c r="CN62" s="44"/>
      <c r="CO62" s="44"/>
      <c r="CP62" s="44"/>
      <c r="CQ62" s="44"/>
      <c r="CR62" s="44"/>
      <c r="CS62" s="44"/>
      <c r="CT62" s="44"/>
      <c r="CU62" s="44"/>
      <c r="CV62" s="44"/>
      <c r="CW62" s="44"/>
      <c r="CX62" s="44"/>
      <c r="CY62" s="44"/>
      <c r="CZ62" s="44"/>
      <c r="DA62" s="44"/>
      <c r="DB62" s="44"/>
      <c r="DC62" s="44"/>
      <c r="DD62" s="44"/>
      <c r="DE62" s="44"/>
      <c r="DF62" s="44"/>
      <c r="DG62" s="44"/>
      <c r="DH62" s="44"/>
      <c r="DI62" s="44"/>
      <c r="DJ62" s="44"/>
      <c r="DK62" s="44"/>
      <c r="DL62" s="44"/>
      <c r="DM62" s="44"/>
      <c r="DN62" s="44"/>
      <c r="DO62" s="44"/>
      <c r="DP62" s="44"/>
      <c r="DQ62" s="44"/>
      <c r="DR62" s="44"/>
      <c r="DS62" s="44"/>
      <c r="DT62" s="44"/>
      <c r="DU62" s="44"/>
      <c r="DV62" s="44"/>
      <c r="DW62" s="44"/>
      <c r="DX62" s="44"/>
      <c r="DY62" s="44"/>
      <c r="DZ62" s="44"/>
      <c r="EA62" s="44"/>
      <c r="EB62" s="44"/>
      <c r="EC62" s="44"/>
      <c r="ED62" s="44"/>
      <c r="EE62" s="44"/>
    </row>
    <row r="63" spans="1:135" ht="11.25" customHeight="1">
      <c r="A63" s="325" t="s">
        <v>669</v>
      </c>
      <c r="B63" s="325" t="s">
        <v>946</v>
      </c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4"/>
      <c r="BS63" s="44"/>
      <c r="BT63" s="44"/>
      <c r="BU63" s="44"/>
      <c r="BV63" s="44"/>
      <c r="BW63" s="44"/>
      <c r="BX63" s="44"/>
      <c r="BY63" s="44"/>
      <c r="BZ63" s="44"/>
      <c r="CA63" s="44"/>
      <c r="CB63" s="44"/>
      <c r="CC63" s="44"/>
      <c r="CD63" s="44"/>
      <c r="CE63" s="44"/>
      <c r="CF63" s="44"/>
      <c r="CG63" s="44"/>
      <c r="CH63" s="44"/>
      <c r="CI63" s="44"/>
      <c r="CJ63" s="44"/>
      <c r="CK63" s="44"/>
      <c r="CL63" s="44"/>
      <c r="CM63" s="44"/>
      <c r="CN63" s="44"/>
      <c r="CO63" s="44"/>
      <c r="CP63" s="44"/>
      <c r="CQ63" s="44"/>
      <c r="CR63" s="44"/>
      <c r="CS63" s="44"/>
      <c r="CT63" s="44"/>
      <c r="CU63" s="44"/>
      <c r="CV63" s="44"/>
      <c r="CW63" s="44"/>
      <c r="CX63" s="44"/>
      <c r="CY63" s="44"/>
      <c r="CZ63" s="44"/>
      <c r="DA63" s="44"/>
      <c r="DB63" s="44"/>
      <c r="DC63" s="44"/>
      <c r="DD63" s="44"/>
      <c r="DE63" s="44"/>
      <c r="DF63" s="44"/>
      <c r="DG63" s="44"/>
      <c r="DH63" s="44"/>
      <c r="DI63" s="44"/>
      <c r="DJ63" s="44"/>
      <c r="DK63" s="44"/>
      <c r="DL63" s="44"/>
      <c r="DM63" s="44"/>
      <c r="DN63" s="44"/>
      <c r="DO63" s="44"/>
      <c r="DP63" s="44"/>
      <c r="DQ63" s="44"/>
      <c r="DR63" s="44"/>
      <c r="DS63" s="44"/>
      <c r="DT63" s="44"/>
      <c r="DU63" s="44"/>
      <c r="DV63" s="44"/>
      <c r="DW63" s="44"/>
      <c r="DX63" s="44"/>
      <c r="DY63" s="44"/>
      <c r="DZ63" s="44"/>
      <c r="EA63" s="44"/>
      <c r="EB63" s="44"/>
      <c r="EC63" s="44"/>
      <c r="ED63" s="44"/>
      <c r="EE63" s="44"/>
    </row>
    <row r="64" spans="1:135" ht="11.25" customHeight="1">
      <c r="A64" s="325" t="s">
        <v>670</v>
      </c>
      <c r="B64" s="325" t="s">
        <v>946</v>
      </c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4"/>
      <c r="CA64" s="44"/>
      <c r="CB64" s="44"/>
      <c r="CC64" s="44"/>
      <c r="CD64" s="44"/>
      <c r="CE64" s="44"/>
      <c r="CF64" s="44"/>
      <c r="CG64" s="44"/>
      <c r="CH64" s="44"/>
      <c r="CI64" s="44"/>
      <c r="CJ64" s="44"/>
      <c r="CK64" s="44"/>
      <c r="CL64" s="44"/>
      <c r="CM64" s="44"/>
      <c r="CN64" s="44"/>
      <c r="CO64" s="44"/>
      <c r="CP64" s="44"/>
      <c r="CQ64" s="44"/>
      <c r="CR64" s="44"/>
      <c r="CS64" s="44"/>
      <c r="CT64" s="44"/>
      <c r="CU64" s="44"/>
      <c r="CV64" s="44"/>
      <c r="CW64" s="44"/>
      <c r="CX64" s="44"/>
      <c r="CY64" s="44"/>
      <c r="CZ64" s="44"/>
      <c r="DA64" s="44"/>
      <c r="DB64" s="44"/>
      <c r="DC64" s="44"/>
      <c r="DD64" s="44"/>
      <c r="DE64" s="44"/>
      <c r="DF64" s="44"/>
      <c r="DG64" s="44"/>
      <c r="DH64" s="44"/>
      <c r="DI64" s="44"/>
      <c r="DJ64" s="44"/>
      <c r="DK64" s="44"/>
      <c r="DL64" s="44"/>
      <c r="DM64" s="44"/>
      <c r="DN64" s="44"/>
      <c r="DO64" s="44"/>
      <c r="DP64" s="44"/>
      <c r="DQ64" s="44"/>
      <c r="DR64" s="44"/>
      <c r="DS64" s="44"/>
      <c r="DT64" s="44"/>
      <c r="DU64" s="44"/>
      <c r="DV64" s="44"/>
      <c r="DW64" s="44"/>
      <c r="DX64" s="44"/>
      <c r="DY64" s="44"/>
      <c r="DZ64" s="44"/>
      <c r="EA64" s="44"/>
      <c r="EB64" s="44"/>
      <c r="EC64" s="44"/>
      <c r="ED64" s="44"/>
      <c r="EE64" s="44"/>
    </row>
    <row r="65" spans="1:135" ht="11.25" customHeight="1"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4"/>
      <c r="CA65" s="44"/>
      <c r="CB65" s="44"/>
      <c r="CC65" s="44"/>
      <c r="CD65" s="44"/>
      <c r="CE65" s="44"/>
      <c r="CF65" s="44"/>
      <c r="CG65" s="44"/>
      <c r="CH65" s="44"/>
      <c r="CI65" s="44"/>
      <c r="CJ65" s="44"/>
      <c r="CK65" s="44"/>
      <c r="CL65" s="44"/>
      <c r="CM65" s="44"/>
      <c r="CN65" s="44"/>
      <c r="CO65" s="44"/>
      <c r="CP65" s="44"/>
      <c r="CQ65" s="44"/>
      <c r="CR65" s="44"/>
      <c r="CS65" s="44"/>
      <c r="CT65" s="44"/>
      <c r="CU65" s="44"/>
      <c r="CV65" s="44"/>
      <c r="CW65" s="44"/>
      <c r="CX65" s="44"/>
      <c r="CY65" s="44"/>
      <c r="CZ65" s="44"/>
      <c r="DA65" s="44"/>
      <c r="DB65" s="44"/>
      <c r="DC65" s="44"/>
      <c r="DD65" s="44"/>
      <c r="DE65" s="44"/>
      <c r="DF65" s="44"/>
      <c r="DG65" s="44"/>
      <c r="DH65" s="44"/>
      <c r="DI65" s="44"/>
      <c r="DJ65" s="44"/>
      <c r="DK65" s="44"/>
      <c r="DL65" s="44"/>
      <c r="DM65" s="44"/>
      <c r="DN65" s="44"/>
      <c r="DO65" s="44"/>
      <c r="DP65" s="44"/>
      <c r="DQ65" s="44"/>
      <c r="DR65" s="44"/>
      <c r="DS65" s="44"/>
      <c r="DT65" s="44"/>
      <c r="DU65" s="44"/>
      <c r="DV65" s="44"/>
      <c r="DW65" s="44"/>
      <c r="DX65" s="44"/>
      <c r="DY65" s="44"/>
      <c r="DZ65" s="44"/>
      <c r="EA65" s="44"/>
      <c r="EB65" s="44"/>
      <c r="EC65" s="44"/>
      <c r="ED65" s="44"/>
      <c r="EE65" s="44"/>
    </row>
    <row r="66" spans="1:135" ht="11.25" customHeight="1"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4"/>
      <c r="CK66" s="44"/>
      <c r="CL66" s="44"/>
      <c r="CM66" s="44"/>
      <c r="CN66" s="44"/>
      <c r="CO66" s="44"/>
      <c r="CP66" s="44"/>
      <c r="CQ66" s="44"/>
      <c r="CR66" s="44"/>
      <c r="CS66" s="44"/>
      <c r="CT66" s="44"/>
      <c r="CU66" s="44"/>
      <c r="CV66" s="44"/>
      <c r="CW66" s="44"/>
      <c r="CX66" s="44"/>
      <c r="CY66" s="44"/>
      <c r="CZ66" s="44"/>
      <c r="DA66" s="44"/>
      <c r="DB66" s="44"/>
      <c r="DC66" s="44"/>
      <c r="DD66" s="44"/>
      <c r="DE66" s="44"/>
      <c r="DF66" s="44"/>
      <c r="DG66" s="44"/>
      <c r="DH66" s="44"/>
      <c r="DI66" s="44"/>
      <c r="DJ66" s="44"/>
      <c r="DK66" s="44"/>
      <c r="DL66" s="44"/>
      <c r="DM66" s="44"/>
      <c r="DN66" s="44"/>
      <c r="DO66" s="44"/>
      <c r="DP66" s="44"/>
      <c r="DQ66" s="44"/>
      <c r="DR66" s="44"/>
      <c r="DS66" s="44"/>
      <c r="DT66" s="44"/>
      <c r="DU66" s="44"/>
      <c r="DV66" s="44"/>
      <c r="DW66" s="44"/>
      <c r="DX66" s="44"/>
      <c r="DY66" s="44"/>
      <c r="DZ66" s="44"/>
      <c r="EA66" s="44"/>
      <c r="EB66" s="44"/>
      <c r="EC66" s="44"/>
      <c r="ED66" s="44"/>
      <c r="EE66" s="44"/>
    </row>
    <row r="67" spans="1:135" ht="11.25" customHeight="1">
      <c r="A67" s="325" t="s">
        <v>730</v>
      </c>
      <c r="B67" s="325" t="s">
        <v>912</v>
      </c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/>
      <c r="CK67" s="44"/>
      <c r="CL67" s="44"/>
      <c r="CM67" s="44"/>
      <c r="CN67" s="44"/>
      <c r="CO67" s="44"/>
      <c r="CP67" s="44"/>
      <c r="CQ67" s="44"/>
      <c r="CR67" s="44"/>
      <c r="CS67" s="44"/>
      <c r="CT67" s="44"/>
      <c r="CU67" s="44"/>
      <c r="CV67" s="44"/>
      <c r="CW67" s="44"/>
      <c r="CX67" s="44"/>
      <c r="CY67" s="44"/>
      <c r="CZ67" s="44"/>
      <c r="DA67" s="44"/>
      <c r="DB67" s="44"/>
      <c r="DC67" s="44"/>
      <c r="DD67" s="44"/>
      <c r="DE67" s="44"/>
      <c r="DF67" s="44"/>
      <c r="DG67" s="44"/>
      <c r="DH67" s="44"/>
      <c r="DI67" s="44"/>
      <c r="DJ67" s="44"/>
      <c r="DK67" s="44"/>
      <c r="DL67" s="44"/>
      <c r="DM67" s="44"/>
      <c r="DN67" s="44"/>
      <c r="DO67" s="44"/>
      <c r="DP67" s="44"/>
      <c r="DQ67" s="44"/>
      <c r="DR67" s="44"/>
      <c r="DS67" s="44"/>
      <c r="DT67" s="44"/>
      <c r="DU67" s="44"/>
      <c r="DV67" s="44"/>
      <c r="DW67" s="44"/>
      <c r="DX67" s="44"/>
      <c r="DY67" s="44"/>
      <c r="DZ67" s="44"/>
      <c r="EA67" s="44"/>
      <c r="EB67" s="44"/>
      <c r="EC67" s="44"/>
      <c r="ED67" s="44"/>
      <c r="EE67" s="44"/>
    </row>
    <row r="68" spans="1:135" ht="11.25" customHeight="1"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/>
      <c r="CI68" s="44"/>
      <c r="CJ68" s="44"/>
      <c r="CK68" s="44"/>
      <c r="CL68" s="44"/>
      <c r="CM68" s="44"/>
      <c r="CN68" s="44"/>
      <c r="CO68" s="44"/>
      <c r="CP68" s="44"/>
      <c r="CQ68" s="44"/>
      <c r="CR68" s="44"/>
      <c r="CS68" s="44"/>
      <c r="CT68" s="44"/>
      <c r="CU68" s="44"/>
      <c r="CV68" s="44"/>
      <c r="CW68" s="44"/>
      <c r="CX68" s="44"/>
      <c r="CY68" s="44"/>
      <c r="CZ68" s="44"/>
      <c r="DA68" s="44"/>
      <c r="DB68" s="44"/>
      <c r="DC68" s="44"/>
      <c r="DD68" s="44"/>
      <c r="DE68" s="44"/>
      <c r="DF68" s="44"/>
      <c r="DG68" s="44"/>
      <c r="DH68" s="44"/>
      <c r="DI68" s="44"/>
      <c r="DJ68" s="44"/>
      <c r="DK68" s="44"/>
      <c r="DL68" s="44"/>
      <c r="DM68" s="44"/>
      <c r="DN68" s="44"/>
      <c r="DO68" s="44"/>
      <c r="DP68" s="44"/>
      <c r="DQ68" s="44"/>
      <c r="DR68" s="44"/>
      <c r="DS68" s="44"/>
      <c r="DT68" s="44"/>
      <c r="DU68" s="44"/>
      <c r="DV68" s="44"/>
      <c r="DW68" s="44"/>
      <c r="DX68" s="44"/>
      <c r="DY68" s="44"/>
      <c r="DZ68" s="44"/>
      <c r="EA68" s="44"/>
      <c r="EB68" s="44"/>
      <c r="EC68" s="44"/>
      <c r="ED68" s="44"/>
      <c r="EE68" s="44"/>
    </row>
    <row r="69" spans="1:135" ht="11.25" customHeight="1">
      <c r="DH69" s="44"/>
      <c r="DI69" s="44"/>
      <c r="DJ69" s="44"/>
      <c r="DW69" s="44"/>
      <c r="DX69" s="44"/>
      <c r="DY69" s="44"/>
      <c r="DZ69" s="44"/>
      <c r="EA69" s="44"/>
      <c r="EB69" s="44"/>
      <c r="EC69" s="44"/>
      <c r="ED69" s="44"/>
      <c r="EE69" s="44"/>
    </row>
    <row r="70" spans="1:135" ht="14.1" hidden="1" customHeight="1">
      <c r="DW70" s="44"/>
      <c r="DX70" s="44"/>
      <c r="DY70" s="44"/>
      <c r="DZ70" s="44"/>
      <c r="EA70" s="44"/>
      <c r="EB70" s="44"/>
      <c r="EC70" s="44"/>
      <c r="ED70" s="44"/>
      <c r="EE70" s="44"/>
    </row>
    <row r="71" spans="1:135" ht="14.1" hidden="1" customHeight="1"/>
    <row r="72" spans="1:135" ht="14.1" hidden="1" customHeight="1"/>
    <row r="73" spans="1:135" ht="14.1" hidden="1" customHeight="1"/>
    <row r="74" spans="1:135" ht="14.1" hidden="1" customHeight="1"/>
    <row r="75" spans="1:135" ht="14.1" hidden="1" customHeight="1"/>
    <row r="76" spans="1:135" ht="14.1" hidden="1" customHeight="1"/>
    <row r="77" spans="1:135" ht="14.1" hidden="1" customHeight="1"/>
    <row r="78" spans="1:135" ht="14.1" hidden="1" customHeight="1"/>
    <row r="79" spans="1:135" ht="14.1" hidden="1" customHeight="1"/>
    <row r="80" spans="1:135" ht="14.1" hidden="1" customHeight="1"/>
    <row r="81" ht="14.1" hidden="1" customHeight="1"/>
    <row r="82" ht="14.1" hidden="1" customHeight="1"/>
    <row r="83" ht="14.1" hidden="1" customHeight="1"/>
    <row r="84" ht="14.1" hidden="1" customHeight="1"/>
    <row r="85" ht="14.1" hidden="1" customHeight="1"/>
    <row r="86" ht="14.1" hidden="1" customHeight="1"/>
    <row r="87" ht="14.1" hidden="1" customHeight="1"/>
    <row r="88" ht="14.1" hidden="1" customHeight="1"/>
    <row r="89" ht="14.1" hidden="1" customHeight="1"/>
    <row r="90" ht="14.1" hidden="1" customHeight="1"/>
    <row r="91" ht="14.1" hidden="1" customHeight="1"/>
    <row r="92" ht="14.1" hidden="1" customHeight="1"/>
    <row r="93" ht="14.1" hidden="1" customHeight="1"/>
    <row r="94" ht="14.1" hidden="1" customHeight="1"/>
    <row r="95" ht="14.1" hidden="1" customHeight="1"/>
    <row r="96" ht="14.1" hidden="1" customHeight="1"/>
    <row r="97" ht="14.1" hidden="1" customHeight="1"/>
    <row r="98" ht="14.1" hidden="1" customHeight="1"/>
    <row r="99" ht="14.1" hidden="1" customHeight="1"/>
    <row r="100" ht="14.1" hidden="1" customHeight="1"/>
    <row r="101" ht="14.1" hidden="1" customHeight="1"/>
    <row r="102" ht="14.1" hidden="1" customHeight="1"/>
    <row r="103" ht="14.1" hidden="1" customHeight="1"/>
    <row r="104" ht="14.1" hidden="1" customHeight="1"/>
    <row r="105" ht="14.1" hidden="1" customHeight="1"/>
    <row r="106" ht="14.1" hidden="1" customHeight="1"/>
    <row r="107" ht="14.1" hidden="1" customHeight="1"/>
    <row r="108" ht="14.1" hidden="1" customHeight="1"/>
    <row r="109" ht="14.1" hidden="1" customHeight="1"/>
    <row r="110" ht="14.1" hidden="1" customHeight="1"/>
    <row r="111" ht="14.1" hidden="1" customHeight="1"/>
    <row r="112" ht="14.1" hidden="1" customHeight="1"/>
    <row r="113" ht="14.1" hidden="1" customHeight="1"/>
    <row r="114" ht="14.1" hidden="1" customHeight="1"/>
    <row r="115" ht="14.1" hidden="1" customHeight="1"/>
    <row r="116" ht="14.1" hidden="1" customHeight="1"/>
    <row r="117" ht="14.1" hidden="1" customHeight="1"/>
    <row r="118" ht="14.1" hidden="1" customHeight="1"/>
    <row r="119" ht="14.1" hidden="1" customHeight="1"/>
    <row r="120" ht="14.1" hidden="1" customHeight="1"/>
    <row r="121" ht="14.1" hidden="1" customHeight="1"/>
    <row r="122" ht="14.1" hidden="1" customHeight="1"/>
    <row r="123" ht="14.1" hidden="1" customHeight="1"/>
    <row r="124" ht="14.1" hidden="1" customHeight="1"/>
    <row r="125" ht="14.1" hidden="1" customHeight="1"/>
    <row r="126" ht="14.1" hidden="1" customHeight="1"/>
    <row r="127" ht="14.1" hidden="1" customHeight="1"/>
    <row r="128" ht="14.1" hidden="1" customHeight="1"/>
    <row r="129" ht="14.1" hidden="1" customHeight="1"/>
    <row r="130" ht="14.1" hidden="1" customHeight="1"/>
    <row r="131" ht="14.1" hidden="1" customHeight="1"/>
    <row r="132" ht="14.1" hidden="1" customHeight="1"/>
    <row r="133" ht="14.1" hidden="1" customHeight="1"/>
    <row r="134" ht="14.1" hidden="1" customHeight="1"/>
    <row r="135" ht="14.1" hidden="1" customHeight="1"/>
    <row r="136" ht="14.1" hidden="1" customHeight="1"/>
    <row r="137" ht="14.1" hidden="1" customHeight="1"/>
    <row r="138" ht="14.1" hidden="1" customHeight="1"/>
    <row r="139" ht="14.1" hidden="1" customHeight="1"/>
    <row r="140" ht="14.1" hidden="1" customHeight="1"/>
    <row r="141" ht="14.1" hidden="1" customHeight="1"/>
    <row r="142" ht="14.1" hidden="1" customHeight="1"/>
    <row r="143" ht="14.1" hidden="1" customHeight="1"/>
    <row r="144" ht="14.1" hidden="1" customHeight="1"/>
    <row r="145" ht="14.1" hidden="1" customHeight="1"/>
    <row r="146" ht="14.1" hidden="1" customHeight="1"/>
    <row r="147" ht="14.1" hidden="1" customHeight="1"/>
    <row r="148" ht="14.1" hidden="1" customHeight="1"/>
    <row r="149" ht="14.1" hidden="1" customHeight="1"/>
    <row r="150" ht="14.1" hidden="1" customHeight="1"/>
    <row r="151" ht="14.1" hidden="1" customHeight="1"/>
    <row r="152" ht="14.1" hidden="1" customHeight="1"/>
    <row r="153" ht="14.1" hidden="1" customHeight="1"/>
    <row r="154" ht="14.1" hidden="1" customHeight="1"/>
    <row r="155" ht="14.1" hidden="1" customHeight="1"/>
    <row r="156" ht="14.1" hidden="1" customHeight="1"/>
    <row r="157" ht="14.1" hidden="1" customHeight="1"/>
    <row r="158" ht="14.1" hidden="1" customHeight="1"/>
    <row r="159" ht="14.1" hidden="1" customHeight="1"/>
    <row r="160" ht="14.1" hidden="1" customHeight="1"/>
    <row r="161" ht="14.1" hidden="1" customHeight="1"/>
    <row r="162" ht="14.1" hidden="1" customHeight="1"/>
    <row r="163" ht="14.1" hidden="1" customHeight="1"/>
    <row r="164" ht="14.1" hidden="1" customHeight="1"/>
    <row r="165" ht="14.1" hidden="1" customHeight="1"/>
    <row r="166" ht="14.1" hidden="1" customHeight="1"/>
    <row r="167" ht="14.1" hidden="1" customHeight="1"/>
    <row r="168" ht="14.1" hidden="1" customHeight="1"/>
    <row r="169" ht="14.1" hidden="1" customHeight="1"/>
    <row r="170" ht="14.1" hidden="1" customHeight="1"/>
    <row r="171" ht="14.1" hidden="1" customHeight="1"/>
    <row r="172" ht="14.1" hidden="1" customHeight="1"/>
    <row r="173" ht="14.1" hidden="1" customHeight="1"/>
    <row r="174" ht="14.1" hidden="1" customHeight="1"/>
    <row r="175" ht="14.1" hidden="1" customHeight="1"/>
    <row r="176" ht="14.1" hidden="1" customHeight="1"/>
    <row r="177" ht="14.1" hidden="1" customHeight="1"/>
    <row r="178" ht="14.1" hidden="1" customHeight="1"/>
    <row r="179" ht="14.1" hidden="1" customHeight="1"/>
    <row r="180" ht="14.1" hidden="1" customHeight="1"/>
    <row r="181" ht="14.1" hidden="1" customHeight="1"/>
    <row r="182" ht="14.1" hidden="1" customHeight="1"/>
    <row r="183" ht="14.1" hidden="1" customHeight="1"/>
    <row r="184" ht="14.1" hidden="1" customHeight="1"/>
    <row r="185" ht="14.1" hidden="1" customHeight="1"/>
    <row r="186" ht="14.1" hidden="1" customHeight="1"/>
    <row r="187" ht="14.1" hidden="1" customHeight="1"/>
    <row r="188" ht="14.1" hidden="1" customHeight="1"/>
    <row r="189" ht="14.1" hidden="1" customHeight="1"/>
    <row r="190" ht="14.1" hidden="1" customHeight="1"/>
    <row r="191" ht="14.1" hidden="1" customHeight="1"/>
    <row r="192" ht="14.1" hidden="1" customHeight="1"/>
    <row r="193" ht="14.1" hidden="1" customHeight="1"/>
    <row r="194" ht="14.1" hidden="1" customHeight="1"/>
    <row r="195" ht="14.1" hidden="1" customHeight="1"/>
    <row r="196" ht="14.1" hidden="1" customHeight="1"/>
    <row r="197" ht="14.1" hidden="1" customHeight="1"/>
    <row r="198" ht="14.1" hidden="1" customHeight="1"/>
    <row r="199" ht="14.1" hidden="1" customHeight="1"/>
    <row r="200" ht="14.1" hidden="1" customHeight="1"/>
    <row r="201" ht="14.1" hidden="1" customHeight="1"/>
    <row r="202" ht="14.1" hidden="1" customHeight="1"/>
    <row r="203" ht="14.1" hidden="1" customHeight="1"/>
    <row r="204" ht="14.1" hidden="1" customHeight="1"/>
    <row r="205" ht="14.1" hidden="1" customHeight="1"/>
    <row r="206" ht="14.1" hidden="1" customHeight="1"/>
    <row r="207" ht="14.1" hidden="1" customHeight="1"/>
    <row r="208" ht="14.1" hidden="1" customHeight="1"/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</sheetData>
  <sheetProtection password="DDCA" sheet="1" objects="1" scenarios="1"/>
  <phoneticPr fontId="0" type="noConversion"/>
  <conditionalFormatting sqref="J53:N65536 DH1:IV1048576 DG1 DG12:DG65536 U3:W4 S8:S10 Q3:S4 Q6:R10 W8:W10 U6:V10 Y3:AA4 AA8:AA10 Y6:Z10 AE3:AE4 AE9 AI9 AM9 AQ9 AU9 AY9 BC9 BG9 BK9 BO9 BS9 BW9 CA9 CE9 CI9 CM9 CQ9 CU9 CY9 DC9">
    <cfRule type="expression" dxfId="2152" priority="1" stopIfTrue="1">
      <formula>IF(ERROR&gt;0,TRUE,FALSE)</formula>
    </cfRule>
  </conditionalFormatting>
  <conditionalFormatting sqref="P38:P46 T12 P12:P20 P25:P33 J42:J52 Q1:R1 I9:I18 J1:J18 K6:K18 Q12:Q22 P1:P4 O1:O5 R12:R65536 L6:L10 H1:I3 H6 M1:N17 K1:L3 L16:L17 F20 P51:P59 F13:F18 D13:E15 O8:P9 O11 O64:P65536 Q25:Q35 Q38:Q65536 L18:N18 I19:N22 H35 E38:I50 H9:H33 F22:G33 D21:D50 E21:E33 F35:F36 G4:G19 I35:I36 D1:F12 G1:G2 M24:N52 J24:L33 K38:L52">
    <cfRule type="expression" dxfId="2151" priority="2" stopIfTrue="1">
      <formula>IF(ERROR&gt;0,TRUE,IF(CIRCUITS&lt;1,TRUE,FALSE))</formula>
    </cfRule>
  </conditionalFormatting>
  <conditionalFormatting sqref="T13:T20 S51:T65536 T25:T33 T38:T46 U25:U65536 S1:V1 U12:U22 V12:V65536">
    <cfRule type="expression" dxfId="2150" priority="3" stopIfTrue="1">
      <formula>IF(ERROR&gt;0,TRUE,IF(CIRCUITS&lt;2,TRUE,FALSE))</formula>
    </cfRule>
  </conditionalFormatting>
  <conditionalFormatting sqref="X12:X20 W51:X65536 Y12:Y22 X25:X33 X38:X46 Z12:Z65536 Y25:Y65536 W1:Z1">
    <cfRule type="expression" dxfId="2149" priority="4" stopIfTrue="1">
      <formula>IF(ERROR&gt;0,TRUE,IF(CIRCUITS&lt;3,TRUE,FALSE))</formula>
    </cfRule>
  </conditionalFormatting>
  <conditionalFormatting sqref="AB12:AB20 AA51:AB65536 AC25:AC65536 AB25:AB33 AC3:AD4 AD12:AD65536 AC6:AD10 AA1:AD1 AC12:AC22 AB38:AB46">
    <cfRule type="expression" dxfId="2148" priority="5" stopIfTrue="1">
      <formula>IF(ERROR&gt;0,TRUE,IF(CIRCUITS&lt;4,TRUE,FALSE))</formula>
    </cfRule>
  </conditionalFormatting>
  <conditionalFormatting sqref="AG25:AG65536 AE51:AF65536 AE10 AF25:AF33 AF38:AF46 AG12:AG22 AF12:AF20 AG6:AH10 AE8 AE1:AH1 AH12:AH65536 AG3:AH4">
    <cfRule type="expression" dxfId="2147" priority="6" stopIfTrue="1">
      <formula>IF(ERROR&gt;0,TRUE,IF(CIRCUITS&lt;5,TRUE,FALSE))</formula>
    </cfRule>
  </conditionalFormatting>
  <conditionalFormatting sqref="AJ12:AJ20 AI51:AJ65536 AI3:AI4 AJ25:AJ33 AJ38:AJ46 AK12:AK22 AK25:AK65536 AK6:AL10 AI10 AI8 AI1:AL1 AN12 AL12:AL65536 AK3:AL4">
    <cfRule type="expression" dxfId="2146" priority="7" stopIfTrue="1">
      <formula>IF(ERROR&gt;0,TRUE,IF(CIRCUITS&lt;6,TRUE,FALSE))</formula>
    </cfRule>
  </conditionalFormatting>
  <conditionalFormatting sqref="AN13:AN20 AM51:AN65536 AP12:AP65536 AN25:AN33 AN38:AN46 AM8 AO25:AO65536 AO6:AP10 AM10 AM3:AM4 AM1:AP1 AO12:AO22 AO3:AP4">
    <cfRule type="expression" dxfId="2145" priority="8" stopIfTrue="1">
      <formula>IF(ERROR&gt;0,TRUE,IF(CIRCUITS&lt;7,TRUE,FALSE))</formula>
    </cfRule>
  </conditionalFormatting>
  <conditionalFormatting sqref="AR12:AR20 AQ51:AR65536 AQ10 AR25:AR33 AR38:AR46 AS12:AS22 AS25:AS65536 AS6:AT10 AQ3:AQ4 AQ8 AQ1:AT1 AT12:AT65536 AS3:AT4">
    <cfRule type="expression" dxfId="2144" priority="9" stopIfTrue="1">
      <formula>IF(ERROR&gt;0,TRUE,IF(CIRCUITS&lt;8,TRUE,FALSE))</formula>
    </cfRule>
  </conditionalFormatting>
  <conditionalFormatting sqref="AV12:AV20 AU51:AV65536 AW6:AX10 AV25:AV33 AV38:AV46 AU10 AW25:AW65536 AW12:AW22 AU3:AU4 AU8 AU1:AX1 AX12:AX65536 AW3:AX4">
    <cfRule type="expression" dxfId="2143" priority="10" stopIfTrue="1">
      <formula>IF(ERROR&gt;0,TRUE,IF(CIRCUITS&lt;9,TRUE,FALSE))</formula>
    </cfRule>
  </conditionalFormatting>
  <conditionalFormatting sqref="AZ12:AZ20 AY51:AZ65536 BB12:BB65536 AZ25:AZ33 AZ38:AZ46 AY10 BA25:BA65536 BA6:BB10 AY3:AY4 AY8 AY1:BB1 BA12:BA22 BA3:BB4">
    <cfRule type="expression" dxfId="2142" priority="11" stopIfTrue="1">
      <formula>IF(ERROR&gt;0,TRUE,IF(CIRCUITS&lt;10,TRUE,FALSE))</formula>
    </cfRule>
  </conditionalFormatting>
  <conditionalFormatting sqref="BD12:BD20 BC51:BD65536 BE12:BE22 BD25:BD33 BD38:BD46 BC10 BE25:BE65536 BE6:BF10 BC3:BC4 BC8 BC1:BF1 BF12:BF65536 BE3:BF4">
    <cfRule type="expression" dxfId="2141" priority="12" stopIfTrue="1">
      <formula>IF(ERROR&gt;0,TRUE,IF(CIRCUITS&lt;11,TRUE,FALSE))</formula>
    </cfRule>
  </conditionalFormatting>
  <conditionalFormatting sqref="BH12:BH20 BG51:BH65536 BJ12:BJ65536 BH25:BH33 BH38:BH46 BG10 BI25:BI65536 BI6:BJ10 BG3:BG4 BG8 BG1:BJ1 BI12:BI22 BI3:BJ4">
    <cfRule type="expression" dxfId="2140" priority="13" stopIfTrue="1">
      <formula>IF(ERROR&gt;0,TRUE,IF(CIRCUITS&lt;12,TRUE,FALSE))</formula>
    </cfRule>
  </conditionalFormatting>
  <conditionalFormatting sqref="BL12:BL20 BK51:BL65536 BM6:BN10 BL25:BL33 BL38:BL46 BK10 BM25:BM65536 BM12:BM22 BK3:BK4 BK8 BK1:BN1 BN12:BN65536 BM3:BN4">
    <cfRule type="expression" dxfId="2139" priority="14" stopIfTrue="1">
      <formula>IF(ERROR&gt;0,TRUE,IF(CIRCUITS&lt;13,TRUE,FALSE))</formula>
    </cfRule>
  </conditionalFormatting>
  <conditionalFormatting sqref="BP12:BP20 BO51:BP65536 BQ6:BR10 BP25:BP33 BP38:BP46 BO10 BQ25:BQ65536 BQ12:BQ22 BO3:BO4 BO8 BO1:BR1 BR12:BR65536 BQ3:BR4">
    <cfRule type="expression" dxfId="2138" priority="15" stopIfTrue="1">
      <formula>IF(ERROR&gt;0,TRUE,IF(CIRCUITS&lt;14,TRUE,FALSE))</formula>
    </cfRule>
  </conditionalFormatting>
  <conditionalFormatting sqref="BT12:BT20 BS51:BT65536 BU6:BV10 BT25:BT33 BT38:BT46 BS10 BU25:BU65536 BU12:BU22 BS3:BS4 BS8 BS1:BV1 BV12:BV65536 BU3:BV4">
    <cfRule type="expression" dxfId="2137" priority="16" stopIfTrue="1">
      <formula>IF(ERROR&gt;0,TRUE,IF(CIRCUITS&lt;15,TRUE,FALSE))</formula>
    </cfRule>
  </conditionalFormatting>
  <conditionalFormatting sqref="BX12:BX20 BW51:BX65536 BY6:BZ10 BX25:BX33 BX38:BX46 BW10 BY25:BY65536 BY12:BY22 BW3:BW4 BW8 BW1:BZ1 CB12 BZ12:BZ65536 BY3:BZ4">
    <cfRule type="expression" dxfId="2136" priority="17" stopIfTrue="1">
      <formula>IF(ERROR&gt;0,TRUE,IF(CIRCUITS&lt;16,TRUE,FALSE))</formula>
    </cfRule>
  </conditionalFormatting>
  <conditionalFormatting sqref="CB13:CB20 CA51:CB65536 CC6:CD10 CB25:CB33 CB38:CB46 CA10 CC25:CC65536 CC12:CC22 CA3:CA4 CA8 CA1:CD1 CD12:CD65536 CC3:CD4">
    <cfRule type="expression" dxfId="2135" priority="18" stopIfTrue="1">
      <formula>IF(ERROR&gt;0,TRUE,IF(CIRCUITS&lt;17,TRUE,FALSE))</formula>
    </cfRule>
  </conditionalFormatting>
  <conditionalFormatting sqref="CF12:CF20 CE51:CF65536 CG6:CH10 CF25:CF33 CF38:CF46 CE10 CG25:CG65536 CG12:CG22 CE3:CE4 CE8 CE1:CH1 CH12:CH65536 CG3:CH4">
    <cfRule type="expression" dxfId="2134" priority="19" stopIfTrue="1">
      <formula>IF(ERROR&gt;0,TRUE,IF(CIRCUITS&lt;18,TRUE,FALSE))</formula>
    </cfRule>
  </conditionalFormatting>
  <conditionalFormatting sqref="CJ12:CJ20 CI51:CJ65536 CK6:CL10 CJ25:CJ33 CJ38:CJ46 CI10 CK25:CK65536 CK12:CK22 CI3:CI4 CI8 CI1:CL1 CL12:CL65536 CK3:CL4">
    <cfRule type="expression" dxfId="2133" priority="20" stopIfTrue="1">
      <formula>IF(ERROR&gt;0,TRUE,IF(CIRCUITS&lt;19,TRUE,FALSE))</formula>
    </cfRule>
  </conditionalFormatting>
  <conditionalFormatting sqref="CN12:CN20 CM51:CN65536 CO6:CP10 CN25:CN33 CN38:CN46 CM10 CO25:CO65536 CO12:CO22 CM3:CM4 CM8 CM1:CP1 CP12:CP65536 CO3:CP4">
    <cfRule type="expression" dxfId="2132" priority="21" stopIfTrue="1">
      <formula>IF(ERROR&gt;0,TRUE,IF(CIRCUITS&lt;20,TRUE,FALSE))</formula>
    </cfRule>
  </conditionalFormatting>
  <conditionalFormatting sqref="CR12:CR20 CQ51:CR65536 CS6:CT10 CR25:CR33 CR38:CR46 CQ10 CS25:CS65536 CS12:CS22 CQ3:CQ4 CQ8 CQ1:CT1 CT12:CT65536 CS3:CT4">
    <cfRule type="expression" dxfId="2131" priority="22" stopIfTrue="1">
      <formula>IF(ERROR&gt;0,TRUE,IF(CIRCUITS&lt;21,TRUE,FALSE))</formula>
    </cfRule>
  </conditionalFormatting>
  <conditionalFormatting sqref="CV12:CV20 CU51:CV65536 CW6:CX10 CV25:CV33 CV38:CV46 CU10 CW25:CW65536 CW12:CW22 CU3:CU4 CU8 CU1:CX1 CX12:CX65536 CW3:CX4">
    <cfRule type="expression" dxfId="2130" priority="23" stopIfTrue="1">
      <formula>IF(ERROR&gt;0,TRUE,IF(CIRCUITS&lt;22,TRUE,FALSE))</formula>
    </cfRule>
  </conditionalFormatting>
  <conditionalFormatting sqref="CZ12:CZ20 CY51:CZ65536 DA6:DB10 CZ25:CZ33 CZ38:CZ46 CY10 DA25:DA65536 DA12:DA22 CY3:CY4 CY8 CY1:DB1 DB12:DB65536 DA3:DB4">
    <cfRule type="expression" dxfId="2129" priority="24" stopIfTrue="1">
      <formula>IF(ERROR&gt;0,TRUE,IF(CIRCUITS&lt;23,TRUE,FALSE))</formula>
    </cfRule>
  </conditionalFormatting>
  <conditionalFormatting sqref="DD12:DD20 DC51:DD65536 DF12:DF65536 DD25:DD33 DD38:DD46 DC10 DE25:DE65536 DE12:DE22 DC3:DC4 DC8 DC1:DF1 DE3:DF10">
    <cfRule type="expression" dxfId="2128" priority="25" stopIfTrue="1">
      <formula>IF(ERROR&gt;0,TRUE,IF(CIRCUITS&lt;24,TRUE,FALSE))</formula>
    </cfRule>
  </conditionalFormatting>
  <conditionalFormatting sqref="S35:S36">
    <cfRule type="expression" dxfId="2127" priority="26" stopIfTrue="1">
      <formula>IF(ERROR&gt;0,TRUE,IF(CIRCUITS&lt;2,TRUE,FALSE))</formula>
    </cfRule>
    <cfRule type="expression" dxfId="2126" priority="27" stopIfTrue="1">
      <formula>IF(OR(CIR_02="XP",CIR_02="PP"),TRUE,FALSE)</formula>
    </cfRule>
  </conditionalFormatting>
  <conditionalFormatting sqref="T37">
    <cfRule type="expression" dxfId="2125" priority="28" stopIfTrue="1">
      <formula>IF(ERROR&gt;0,TRUE,IF(CIRCUITS&lt;2,TRUE,FALSE))</formula>
    </cfRule>
    <cfRule type="expression" dxfId="2124" priority="29" stopIfTrue="1">
      <formula>IF(OR(CIR_02="XP",CIR_02="PP"),TRUE,FALSE)</formula>
    </cfRule>
  </conditionalFormatting>
  <conditionalFormatting sqref="T35:T36">
    <cfRule type="expression" dxfId="2123" priority="30" stopIfTrue="1">
      <formula>IF(ERROR&gt;0,TRUE,IF(CIRCUITS&lt;2,TRUE,FALSE))</formula>
    </cfRule>
    <cfRule type="expression" dxfId="2122" priority="31" stopIfTrue="1">
      <formula>IF(OR(CIR_02="XP",CIR_02="PP"),TRUE,FALSE)</formula>
    </cfRule>
  </conditionalFormatting>
  <conditionalFormatting sqref="W35:W36">
    <cfRule type="expression" dxfId="2121" priority="32" stopIfTrue="1">
      <formula>IF(ERROR&gt;0,TRUE,IF(CIRCUITS&lt;3,TRUE,FALSE))</formula>
    </cfRule>
    <cfRule type="expression" dxfId="2120" priority="33" stopIfTrue="1">
      <formula>IF(OR(CIR_03="XP",CIR_03="PP"),TRUE,FALSE)</formula>
    </cfRule>
  </conditionalFormatting>
  <conditionalFormatting sqref="X37">
    <cfRule type="expression" dxfId="2119" priority="34" stopIfTrue="1">
      <formula>IF(ERROR&gt;0,TRUE,IF(CIRCUITS&lt;3,TRUE,FALSE))</formula>
    </cfRule>
    <cfRule type="expression" dxfId="2118" priority="35" stopIfTrue="1">
      <formula>IF(OR(CIR_03="XP",CIR_03="PP"),TRUE,FALSE)</formula>
    </cfRule>
  </conditionalFormatting>
  <conditionalFormatting sqref="X35:X36">
    <cfRule type="expression" dxfId="2117" priority="36" stopIfTrue="1">
      <formula>IF(ERROR&gt;0,TRUE,IF(CIRCUITS&lt;3,TRUE,FALSE))</formula>
    </cfRule>
    <cfRule type="expression" dxfId="2116" priority="37" stopIfTrue="1">
      <formula>IF(OR(CIR_03="XP",CIR_03="PP"),TRUE,FALSE)</formula>
    </cfRule>
  </conditionalFormatting>
  <conditionalFormatting sqref="W37">
    <cfRule type="expression" dxfId="2115" priority="38" stopIfTrue="1">
      <formula>IF(ERROR&gt;0,TRUE,IF(CIRCUITS&lt;3,TRUE,FALSE))</formula>
    </cfRule>
    <cfRule type="expression" dxfId="2114" priority="39" stopIfTrue="1">
      <formula>IF(OR(CIR_03="XP",CIR_03="PP"),TRUE,FALSE)</formula>
    </cfRule>
    <cfRule type="expression" dxfId="2113" priority="40" stopIfTrue="1">
      <formula>IF(CIR_03="PTP",TRUE,FALSE)</formula>
    </cfRule>
  </conditionalFormatting>
  <conditionalFormatting sqref="S37">
    <cfRule type="expression" dxfId="2112" priority="41" stopIfTrue="1">
      <formula>IF(ERROR&gt;0,TRUE,IF(CIRCUITS&lt;2,TRUE,FALSE))</formula>
    </cfRule>
    <cfRule type="expression" dxfId="2111" priority="42" stopIfTrue="1">
      <formula>IF(OR(CIR_02="XP",CIR_02="PP"),TRUE,FALSE)</formula>
    </cfRule>
    <cfRule type="expression" dxfId="2110" priority="43" stopIfTrue="1">
      <formula>IF(CIR_02="PTP",TRUE,FALSE)</formula>
    </cfRule>
  </conditionalFormatting>
  <conditionalFormatting sqref="AA35:AA36">
    <cfRule type="expression" dxfId="2109" priority="44" stopIfTrue="1">
      <formula>IF(ERROR&gt;0,TRUE,IF(CIRCUITS&lt;4,TRUE,FALSE))</formula>
    </cfRule>
    <cfRule type="expression" dxfId="2108" priority="45" stopIfTrue="1">
      <formula>IF(OR(CIR_04="XP",CIR_04="PP"),TRUE,FALSE)</formula>
    </cfRule>
  </conditionalFormatting>
  <conditionalFormatting sqref="AB35:AB36">
    <cfRule type="expression" dxfId="2107" priority="46" stopIfTrue="1">
      <formula>IF(ERROR&gt;0,TRUE,IF(CIRCUITS&lt;4,TRUE,FALSE))</formula>
    </cfRule>
    <cfRule type="expression" dxfId="2106" priority="47" stopIfTrue="1">
      <formula>IF(OR(CIR_04="XP",CIR_04="PP"),TRUE,FALSE)</formula>
    </cfRule>
  </conditionalFormatting>
  <conditionalFormatting sqref="AB37">
    <cfRule type="expression" dxfId="2105" priority="48" stopIfTrue="1">
      <formula>IF(ERROR&gt;0,TRUE,IF(CIRCUITS&lt;4,TRUE,FALSE))</formula>
    </cfRule>
    <cfRule type="expression" dxfId="2104" priority="49" stopIfTrue="1">
      <formula>IF(OR(CIR_04="XP",CIR_04="PP"),TRUE,FALSE)</formula>
    </cfRule>
  </conditionalFormatting>
  <conditionalFormatting sqref="AA37">
    <cfRule type="expression" dxfId="2103" priority="50" stopIfTrue="1">
      <formula>IF(ERROR&gt;0,TRUE,IF(CIRCUITS&lt;4,TRUE,FALSE))</formula>
    </cfRule>
    <cfRule type="expression" dxfId="2102" priority="51" stopIfTrue="1">
      <formula>IF(OR(CIR_04="XP",CIR_04="PP"),TRUE,FALSE)</formula>
    </cfRule>
    <cfRule type="expression" dxfId="2101" priority="52" stopIfTrue="1">
      <formula>IF(CIR_04="PTP",TRUE,FALSE)</formula>
    </cfRule>
  </conditionalFormatting>
  <conditionalFormatting sqref="AE35:AE36">
    <cfRule type="expression" dxfId="2100" priority="53" stopIfTrue="1">
      <formula>IF(ERROR&gt;0,TRUE,IF(CIRCUITS&lt;5,TRUE,FALSE))</formula>
    </cfRule>
    <cfRule type="expression" dxfId="2099" priority="54" stopIfTrue="1">
      <formula>IF(OR(CIR_05="XP",CIR_05="PP"),TRUE,FALSE)</formula>
    </cfRule>
  </conditionalFormatting>
  <conditionalFormatting sqref="AF35:AF36">
    <cfRule type="expression" dxfId="2098" priority="55" stopIfTrue="1">
      <formula>IF(ERROR&gt;0,TRUE,IF(CIRCUITS&lt;5,TRUE,FALSE))</formula>
    </cfRule>
    <cfRule type="expression" dxfId="2097" priority="56" stopIfTrue="1">
      <formula>IF(OR(CIR_05="XP",CIR_05="PP"),TRUE,FALSE)</formula>
    </cfRule>
  </conditionalFormatting>
  <conditionalFormatting sqref="AF37">
    <cfRule type="expression" dxfId="2096" priority="57" stopIfTrue="1">
      <formula>IF(ERROR&gt;0,TRUE,IF(CIRCUITS&lt;5,TRUE,FALSE))</formula>
    </cfRule>
    <cfRule type="expression" dxfId="2095" priority="58" stopIfTrue="1">
      <formula>IF(OR(CIR_05="XP",CIR_05="PP"),TRUE,FALSE)</formula>
    </cfRule>
  </conditionalFormatting>
  <conditionalFormatting sqref="AE37">
    <cfRule type="expression" dxfId="2094" priority="59" stopIfTrue="1">
      <formula>IF(ERROR&gt;0,TRUE,IF(CIRCUITS&lt;5,TRUE,FALSE))</formula>
    </cfRule>
    <cfRule type="expression" dxfId="2093" priority="60" stopIfTrue="1">
      <formula>IF(OR(CIR_05="XP",CIR_05="PP"),TRUE,FALSE)</formula>
    </cfRule>
    <cfRule type="expression" dxfId="2092" priority="61" stopIfTrue="1">
      <formula>IF(CIR_05="PTP",TRUE,FALSE)</formula>
    </cfRule>
  </conditionalFormatting>
  <conditionalFormatting sqref="AI35:AI36">
    <cfRule type="expression" dxfId="2091" priority="62" stopIfTrue="1">
      <formula>IF(ERROR&gt;0,TRUE,IF(CIRCUITS&lt;6,TRUE,FALSE))</formula>
    </cfRule>
    <cfRule type="expression" dxfId="2090" priority="63" stopIfTrue="1">
      <formula>IF(OR(CIR_06="XP",CIR_06="PP"),TRUE,FALSE)</formula>
    </cfRule>
  </conditionalFormatting>
  <conditionalFormatting sqref="AJ35:AJ36">
    <cfRule type="expression" dxfId="2089" priority="64" stopIfTrue="1">
      <formula>IF(ERROR&gt;0,TRUE,IF(CIRCUITS&lt;6,TRUE,FALSE))</formula>
    </cfRule>
    <cfRule type="expression" dxfId="2088" priority="65" stopIfTrue="1">
      <formula>IF(OR(CIR_06="XP",CIR_06="PP"),TRUE,FALSE)</formula>
    </cfRule>
  </conditionalFormatting>
  <conditionalFormatting sqref="AJ37">
    <cfRule type="expression" dxfId="2087" priority="66" stopIfTrue="1">
      <formula>IF(ERROR&gt;0,TRUE,IF(CIRCUITS&lt;6,TRUE,FALSE))</formula>
    </cfRule>
    <cfRule type="expression" dxfId="2086" priority="67" stopIfTrue="1">
      <formula>IF(OR(CIR_06="XP",CIR_06="PP"),TRUE,FALSE)</formula>
    </cfRule>
  </conditionalFormatting>
  <conditionalFormatting sqref="AI37">
    <cfRule type="expression" dxfId="2085" priority="68" stopIfTrue="1">
      <formula>IF(ERROR&gt;0,TRUE,IF(CIRCUITS&lt;6,TRUE,FALSE))</formula>
    </cfRule>
    <cfRule type="expression" dxfId="2084" priority="69" stopIfTrue="1">
      <formula>IF(OR(CIR_06="XP",CIR_06="PP"),TRUE,FALSE)</formula>
    </cfRule>
    <cfRule type="expression" dxfId="2083" priority="70" stopIfTrue="1">
      <formula>IF(CIR_06="PTP",TRUE,FALSE)</formula>
    </cfRule>
  </conditionalFormatting>
  <conditionalFormatting sqref="AM35:AM36">
    <cfRule type="expression" dxfId="2082" priority="71" stopIfTrue="1">
      <formula>IF(ERROR&gt;0,TRUE,IF(CIRCUITS&lt;7,TRUE,FALSE))</formula>
    </cfRule>
    <cfRule type="expression" dxfId="2081" priority="72" stopIfTrue="1">
      <formula>IF(OR(CIR_07="XP",CIR_07="PP"),TRUE,FALSE)</formula>
    </cfRule>
  </conditionalFormatting>
  <conditionalFormatting sqref="AN37">
    <cfRule type="expression" dxfId="2080" priority="73" stopIfTrue="1">
      <formula>IF(ERROR&gt;0,TRUE,IF(CIRCUITS&lt;7,TRUE,FALSE))</formula>
    </cfRule>
    <cfRule type="expression" dxfId="2079" priority="74" stopIfTrue="1">
      <formula>IF(OR(CIR_07="XP",CIR_07="PP"),TRUE,FALSE)</formula>
    </cfRule>
  </conditionalFormatting>
  <conditionalFormatting sqref="AN35:AN36">
    <cfRule type="expression" dxfId="2078" priority="75" stopIfTrue="1">
      <formula>IF(ERROR&gt;0,TRUE,IF(CIRCUITS&lt;7,TRUE,FALSE))</formula>
    </cfRule>
    <cfRule type="expression" dxfId="2077" priority="76" stopIfTrue="1">
      <formula>IF(OR(CIR_07="XP",CIR_07="PP"),TRUE,FALSE)</formula>
    </cfRule>
  </conditionalFormatting>
  <conditionalFormatting sqref="AM37">
    <cfRule type="expression" dxfId="2076" priority="77" stopIfTrue="1">
      <formula>IF(ERROR&gt;0,TRUE,IF(CIRCUITS&lt;7,TRUE,FALSE))</formula>
    </cfRule>
    <cfRule type="expression" dxfId="2075" priority="78" stopIfTrue="1">
      <formula>IF(OR(CIR_07="XP",CIR_07="PP"),TRUE,FALSE)</formula>
    </cfRule>
    <cfRule type="expression" dxfId="2074" priority="79" stopIfTrue="1">
      <formula>IF(CIR_07="PTP",TRUE,FALSE)</formula>
    </cfRule>
  </conditionalFormatting>
  <conditionalFormatting sqref="AQ35:AQ36">
    <cfRule type="expression" dxfId="2073" priority="80" stopIfTrue="1">
      <formula>IF(ERROR&gt;0,TRUE,IF(CIRCUITS&lt;8,TRUE,FALSE))</formula>
    </cfRule>
    <cfRule type="expression" dxfId="2072" priority="81" stopIfTrue="1">
      <formula>IF(OR(CIR_08="XP",CIR_08="PP"),TRUE,FALSE)</formula>
    </cfRule>
  </conditionalFormatting>
  <conditionalFormatting sqref="AR35:AR36">
    <cfRule type="expression" dxfId="2071" priority="82" stopIfTrue="1">
      <formula>IF(ERROR&gt;0,TRUE,IF(CIRCUITS&lt;8,TRUE,FALSE))</formula>
    </cfRule>
    <cfRule type="expression" dxfId="2070" priority="83" stopIfTrue="1">
      <formula>IF(OR(CIR_08="XP",CIR_08="PP"),TRUE,FALSE)</formula>
    </cfRule>
  </conditionalFormatting>
  <conditionalFormatting sqref="AR37">
    <cfRule type="expression" dxfId="2069" priority="84" stopIfTrue="1">
      <formula>IF(ERROR&gt;0,TRUE,IF(CIRCUITS&lt;8,TRUE,FALSE))</formula>
    </cfRule>
    <cfRule type="expression" dxfId="2068" priority="85" stopIfTrue="1">
      <formula>IF(OR(CIR_08="XP",CIR_08="PP"),TRUE,FALSE)</formula>
    </cfRule>
  </conditionalFormatting>
  <conditionalFormatting sqref="AQ37">
    <cfRule type="expression" dxfId="2067" priority="86" stopIfTrue="1">
      <formula>IF(ERROR&gt;0,TRUE,IF(CIRCUITS&lt;8,TRUE,FALSE))</formula>
    </cfRule>
    <cfRule type="expression" dxfId="2066" priority="87" stopIfTrue="1">
      <formula>IF(OR(CIR_08="XP",CIR_08="PP"),TRUE,FALSE)</formula>
    </cfRule>
    <cfRule type="expression" dxfId="2065" priority="88" stopIfTrue="1">
      <formula>IF(CIR_08="PTP",TRUE,FALSE)</formula>
    </cfRule>
  </conditionalFormatting>
  <conditionalFormatting sqref="AU35:AU36">
    <cfRule type="expression" dxfId="2064" priority="89" stopIfTrue="1">
      <formula>IF(ERROR&gt;0,TRUE,IF(CIRCUITS&lt;9,TRUE,FALSE))</formula>
    </cfRule>
    <cfRule type="expression" dxfId="2063" priority="90" stopIfTrue="1">
      <formula>IF(OR(CIR_09="XP",CIR_09="PP"),TRUE,FALSE)</formula>
    </cfRule>
  </conditionalFormatting>
  <conditionalFormatting sqref="AV35:AV36">
    <cfRule type="expression" dxfId="2062" priority="91" stopIfTrue="1">
      <formula>IF(ERROR&gt;0,TRUE,IF(CIRCUITS&lt;9,TRUE,FALSE))</formula>
    </cfRule>
    <cfRule type="expression" dxfId="2061" priority="92" stopIfTrue="1">
      <formula>IF(OR(CIR_09="XP",CIR_09="PP"),TRUE,FALSE)</formula>
    </cfRule>
  </conditionalFormatting>
  <conditionalFormatting sqref="AV37">
    <cfRule type="expression" dxfId="2060" priority="93" stopIfTrue="1">
      <formula>IF(ERROR&gt;0,TRUE,IF(CIRCUITS&lt;9,TRUE,FALSE))</formula>
    </cfRule>
    <cfRule type="expression" dxfId="2059" priority="94" stopIfTrue="1">
      <formula>IF(OR(CIR_09="XP",CIR_09="PP"),TRUE,FALSE)</formula>
    </cfRule>
  </conditionalFormatting>
  <conditionalFormatting sqref="AU37">
    <cfRule type="expression" dxfId="2058" priority="95" stopIfTrue="1">
      <formula>IF(ERROR&gt;0,TRUE,IF(CIRCUITS&lt;9,TRUE,FALSE))</formula>
    </cfRule>
    <cfRule type="expression" dxfId="2057" priority="96" stopIfTrue="1">
      <formula>IF(OR(CIR_09="XP",CIR_09="PP"),TRUE,FALSE)</formula>
    </cfRule>
    <cfRule type="expression" dxfId="2056" priority="97" stopIfTrue="1">
      <formula>IF(CIR_09="PTP",TRUE,FALSE)</formula>
    </cfRule>
  </conditionalFormatting>
  <conditionalFormatting sqref="AY35:AY36">
    <cfRule type="expression" dxfId="2055" priority="98" stopIfTrue="1">
      <formula>IF(ERROR&gt;0,TRUE,IF(CIRCUITS&lt;10,TRUE,FALSE))</formula>
    </cfRule>
    <cfRule type="expression" dxfId="2054" priority="99" stopIfTrue="1">
      <formula>IF(OR(CIR_10="XP",CIR_10="PP"),TRUE,FALSE)</formula>
    </cfRule>
  </conditionalFormatting>
  <conditionalFormatting sqref="AZ35:AZ36">
    <cfRule type="expression" dxfId="2053" priority="100" stopIfTrue="1">
      <formula>IF(ERROR&gt;0,TRUE,IF(CIRCUITS&lt;10,TRUE,FALSE))</formula>
    </cfRule>
    <cfRule type="expression" dxfId="2052" priority="101" stopIfTrue="1">
      <formula>IF(OR(CIR_10="XP",CIR_10="PP"),TRUE,FALSE)</formula>
    </cfRule>
  </conditionalFormatting>
  <conditionalFormatting sqref="AZ37">
    <cfRule type="expression" dxfId="2051" priority="102" stopIfTrue="1">
      <formula>IF(ERROR&gt;0,TRUE,IF(CIRCUITS&lt;10,TRUE,FALSE))</formula>
    </cfRule>
    <cfRule type="expression" dxfId="2050" priority="103" stopIfTrue="1">
      <formula>IF(OR(CIR_10="XP",CIR_10="PP"),TRUE,FALSE)</formula>
    </cfRule>
  </conditionalFormatting>
  <conditionalFormatting sqref="AY37">
    <cfRule type="expression" dxfId="2049" priority="104" stopIfTrue="1">
      <formula>IF(ERROR&gt;0,TRUE,IF(CIRCUITS&lt;10,TRUE,FALSE))</formula>
    </cfRule>
    <cfRule type="expression" dxfId="2048" priority="105" stopIfTrue="1">
      <formula>IF(OR(CIR_10="XP",CIR_10="PP"),TRUE,FALSE)</formula>
    </cfRule>
    <cfRule type="expression" dxfId="2047" priority="106" stopIfTrue="1">
      <formula>IF(CIR_10="PTP",TRUE,FALSE)</formula>
    </cfRule>
  </conditionalFormatting>
  <conditionalFormatting sqref="BC35:BC36">
    <cfRule type="expression" dxfId="2046" priority="107" stopIfTrue="1">
      <formula>IF(ERROR&gt;0,TRUE,IF(CIRCUITS&lt;11,TRUE,FALSE))</formula>
    </cfRule>
    <cfRule type="expression" dxfId="2045" priority="108" stopIfTrue="1">
      <formula>IF(OR(CIR_11="XP",CIR_11="PP"),TRUE,FALSE)</formula>
    </cfRule>
  </conditionalFormatting>
  <conditionalFormatting sqref="BD35:BD36">
    <cfRule type="expression" dxfId="2044" priority="109" stopIfTrue="1">
      <formula>IF(ERROR&gt;0,TRUE,IF(CIRCUITS&lt;11,TRUE,FALSE))</formula>
    </cfRule>
    <cfRule type="expression" dxfId="2043" priority="110" stopIfTrue="1">
      <formula>IF(OR(CIR_11="XP",CIR_11="PP"),TRUE,FALSE)</formula>
    </cfRule>
  </conditionalFormatting>
  <conditionalFormatting sqref="BD37">
    <cfRule type="expression" dxfId="2042" priority="111" stopIfTrue="1">
      <formula>IF(ERROR&gt;0,TRUE,IF(CIRCUITS&lt;11,TRUE,FALSE))</formula>
    </cfRule>
    <cfRule type="expression" dxfId="2041" priority="112" stopIfTrue="1">
      <formula>IF(OR(CIR_11="XP",CIR_11="PP"),TRUE,FALSE)</formula>
    </cfRule>
  </conditionalFormatting>
  <conditionalFormatting sqref="BC37">
    <cfRule type="expression" dxfId="2040" priority="113" stopIfTrue="1">
      <formula>IF(ERROR&gt;0,TRUE,IF(CIRCUITS&lt;11,TRUE,FALSE))</formula>
    </cfRule>
    <cfRule type="expression" dxfId="2039" priority="114" stopIfTrue="1">
      <formula>IF(OR(CIR_11="XP",CIR_11="PP"),TRUE,FALSE)</formula>
    </cfRule>
    <cfRule type="expression" dxfId="2038" priority="115" stopIfTrue="1">
      <formula>IF(CIR_11="PTP",TRUE,FALSE)</formula>
    </cfRule>
  </conditionalFormatting>
  <conditionalFormatting sqref="BG35:BG36">
    <cfRule type="expression" dxfId="2037" priority="116" stopIfTrue="1">
      <formula>IF(ERROR&gt;0,TRUE,IF(CIRCUITS&lt;12,TRUE,FALSE))</formula>
    </cfRule>
    <cfRule type="expression" dxfId="2036" priority="117" stopIfTrue="1">
      <formula>IF(OR(CIR_12="XP",CIR_12="PP"),TRUE,FALSE)</formula>
    </cfRule>
  </conditionalFormatting>
  <conditionalFormatting sqref="BH35:BH36">
    <cfRule type="expression" dxfId="2035" priority="118" stopIfTrue="1">
      <formula>IF(ERROR&gt;0,TRUE,IF(CIRCUITS&lt;12,TRUE,FALSE))</formula>
    </cfRule>
    <cfRule type="expression" dxfId="2034" priority="119" stopIfTrue="1">
      <formula>IF(OR(CIR_12="XP",CIR_12="PP"),TRUE,FALSE)</formula>
    </cfRule>
  </conditionalFormatting>
  <conditionalFormatting sqref="BH37">
    <cfRule type="expression" dxfId="2033" priority="120" stopIfTrue="1">
      <formula>IF(ERROR&gt;0,TRUE,IF(CIRCUITS&lt;12,TRUE,FALSE))</formula>
    </cfRule>
    <cfRule type="expression" dxfId="2032" priority="121" stopIfTrue="1">
      <formula>IF(OR(CIR_12="XP",CIR_12="PP"),TRUE,FALSE)</formula>
    </cfRule>
  </conditionalFormatting>
  <conditionalFormatting sqref="BG37">
    <cfRule type="expression" dxfId="2031" priority="122" stopIfTrue="1">
      <formula>IF(ERROR&gt;0,TRUE,IF(CIRCUITS&lt;12,TRUE,FALSE))</formula>
    </cfRule>
    <cfRule type="expression" dxfId="2030" priority="123" stopIfTrue="1">
      <formula>IF(OR(CIR_12="XP",CIR_12="PP"),TRUE,FALSE)</formula>
    </cfRule>
    <cfRule type="expression" dxfId="2029" priority="124" stopIfTrue="1">
      <formula>IF(CIR_12="PTP",TRUE,FALSE)</formula>
    </cfRule>
  </conditionalFormatting>
  <conditionalFormatting sqref="BK35:BK36">
    <cfRule type="expression" dxfId="2028" priority="125" stopIfTrue="1">
      <formula>IF(ERROR&gt;0,TRUE,IF(CIRCUITS&lt;13,TRUE,FALSE))</formula>
    </cfRule>
    <cfRule type="expression" dxfId="2027" priority="126" stopIfTrue="1">
      <formula>IF(OR(CIR_13="XP",CIR_13="PP"),TRUE,FALSE)</formula>
    </cfRule>
  </conditionalFormatting>
  <conditionalFormatting sqref="BL35:BL36">
    <cfRule type="expression" dxfId="2026" priority="127" stopIfTrue="1">
      <formula>IF(ERROR&gt;0,TRUE,IF(CIRCUITS&lt;13,TRUE,FALSE))</formula>
    </cfRule>
    <cfRule type="expression" dxfId="2025" priority="128" stopIfTrue="1">
      <formula>IF(OR(CIR_13="XP",CIR_13="PP"),TRUE,FALSE)</formula>
    </cfRule>
  </conditionalFormatting>
  <conditionalFormatting sqref="BL37">
    <cfRule type="expression" dxfId="2024" priority="129" stopIfTrue="1">
      <formula>IF(ERROR&gt;0,TRUE,IF(CIRCUITS&lt;13,TRUE,FALSE))</formula>
    </cfRule>
    <cfRule type="expression" dxfId="2023" priority="130" stopIfTrue="1">
      <formula>IF(OR(CIR_13="XP",CIR_13="PP"),TRUE,FALSE)</formula>
    </cfRule>
  </conditionalFormatting>
  <conditionalFormatting sqref="BK37">
    <cfRule type="expression" dxfId="2022" priority="131" stopIfTrue="1">
      <formula>IF(ERROR&gt;0,TRUE,IF(CIRCUITS&lt;13,TRUE,FALSE))</formula>
    </cfRule>
    <cfRule type="expression" dxfId="2021" priority="132" stopIfTrue="1">
      <formula>IF(OR(CIR_13="XP",CIR_13="PP"),TRUE,FALSE)</formula>
    </cfRule>
    <cfRule type="expression" dxfId="2020" priority="133" stopIfTrue="1">
      <formula>IF(CIR_13="PTP",TRUE,FALSE)</formula>
    </cfRule>
  </conditionalFormatting>
  <conditionalFormatting sqref="BO35:BO36">
    <cfRule type="expression" dxfId="2019" priority="134" stopIfTrue="1">
      <formula>IF(ERROR&gt;0,TRUE,IF(CIRCUITS&lt;14,TRUE,FALSE))</formula>
    </cfRule>
    <cfRule type="expression" dxfId="2018" priority="135" stopIfTrue="1">
      <formula>IF(OR(CIR_14="XP",CIR_14="PP"),TRUE,FALSE)</formula>
    </cfRule>
  </conditionalFormatting>
  <conditionalFormatting sqref="BP35:BP36">
    <cfRule type="expression" dxfId="2017" priority="136" stopIfTrue="1">
      <formula>IF(ERROR&gt;0,TRUE,IF(CIRCUITS&lt;14,TRUE,FALSE))</formula>
    </cfRule>
    <cfRule type="expression" dxfId="2016" priority="137" stopIfTrue="1">
      <formula>IF(OR(CIR_14="XP",CIR_14="PP"),TRUE,FALSE)</formula>
    </cfRule>
  </conditionalFormatting>
  <conditionalFormatting sqref="BP37">
    <cfRule type="expression" dxfId="2015" priority="138" stopIfTrue="1">
      <formula>IF(ERROR&gt;0,TRUE,IF(CIRCUITS&lt;14,TRUE,FALSE))</formula>
    </cfRule>
    <cfRule type="expression" dxfId="2014" priority="139" stopIfTrue="1">
      <formula>IF(OR(CIR_14="XP",CIR_14="PP"),TRUE,FALSE)</formula>
    </cfRule>
  </conditionalFormatting>
  <conditionalFormatting sqref="BO37">
    <cfRule type="expression" dxfId="2013" priority="140" stopIfTrue="1">
      <formula>IF(ERROR&gt;0,TRUE,IF(CIRCUITS&lt;14,TRUE,FALSE))</formula>
    </cfRule>
    <cfRule type="expression" dxfId="2012" priority="141" stopIfTrue="1">
      <formula>IF(OR(CIR_14="XP",CIR_14="PP"),TRUE,FALSE)</formula>
    </cfRule>
    <cfRule type="expression" dxfId="2011" priority="142" stopIfTrue="1">
      <formula>IF(CIR_14="PTP",TRUE,FALSE)</formula>
    </cfRule>
  </conditionalFormatting>
  <conditionalFormatting sqref="BS35:BS36">
    <cfRule type="expression" dxfId="2010" priority="143" stopIfTrue="1">
      <formula>IF(ERROR&gt;0,TRUE,IF(CIRCUITS&lt;15,TRUE,FALSE))</formula>
    </cfRule>
    <cfRule type="expression" dxfId="2009" priority="144" stopIfTrue="1">
      <formula>IF(OR(CIR_15="XP",CIR_15="PP"),TRUE,FALSE)</formula>
    </cfRule>
  </conditionalFormatting>
  <conditionalFormatting sqref="BT35:BT36">
    <cfRule type="expression" dxfId="2008" priority="145" stopIfTrue="1">
      <formula>IF(ERROR&gt;0,TRUE,IF(CIRCUITS&lt;15,TRUE,FALSE))</formula>
    </cfRule>
    <cfRule type="expression" dxfId="2007" priority="146" stopIfTrue="1">
      <formula>IF(OR(CIR_15="XP",CIR_15="PP"),TRUE,FALSE)</formula>
    </cfRule>
  </conditionalFormatting>
  <conditionalFormatting sqref="BT37">
    <cfRule type="expression" dxfId="2006" priority="147" stopIfTrue="1">
      <formula>IF(ERROR&gt;0,TRUE,IF(CIRCUITS&lt;15,TRUE,FALSE))</formula>
    </cfRule>
    <cfRule type="expression" dxfId="2005" priority="148" stopIfTrue="1">
      <formula>IF(OR(CIR_15="XP",CIR_15="PP"),TRUE,FALSE)</formula>
    </cfRule>
  </conditionalFormatting>
  <conditionalFormatting sqref="BS37">
    <cfRule type="expression" dxfId="2004" priority="149" stopIfTrue="1">
      <formula>IF(ERROR&gt;0,TRUE,IF(CIRCUITS&lt;15,TRUE,FALSE))</formula>
    </cfRule>
    <cfRule type="expression" dxfId="2003" priority="150" stopIfTrue="1">
      <formula>IF(OR(CIR_15="XP",CIR_15="PP"),TRUE,FALSE)</formula>
    </cfRule>
    <cfRule type="expression" dxfId="2002" priority="151" stopIfTrue="1">
      <formula>IF(CIR_15="PTP",TRUE,FALSE)</formula>
    </cfRule>
  </conditionalFormatting>
  <conditionalFormatting sqref="BW35:BW36">
    <cfRule type="expression" dxfId="2001" priority="152" stopIfTrue="1">
      <formula>IF(ERROR&gt;0,TRUE,IF(CIRCUITS&lt;16,TRUE,FALSE))</formula>
    </cfRule>
    <cfRule type="expression" dxfId="2000" priority="153" stopIfTrue="1">
      <formula>IF(OR(CIR_16="XP",CIR_16="PP"),TRUE,FALSE)</formula>
    </cfRule>
  </conditionalFormatting>
  <conditionalFormatting sqref="BX35:BX36">
    <cfRule type="expression" dxfId="1999" priority="154" stopIfTrue="1">
      <formula>IF(ERROR&gt;0,TRUE,IF(CIRCUITS&lt;16,TRUE,FALSE))</formula>
    </cfRule>
    <cfRule type="expression" dxfId="1998" priority="155" stopIfTrue="1">
      <formula>IF(OR(CIR_16="XP",CIR_16="PP"),TRUE,FALSE)</formula>
    </cfRule>
  </conditionalFormatting>
  <conditionalFormatting sqref="BX37">
    <cfRule type="expression" dxfId="1997" priority="156" stopIfTrue="1">
      <formula>IF(ERROR&gt;0,TRUE,IF(CIRCUITS&lt;16,TRUE,FALSE))</formula>
    </cfRule>
    <cfRule type="expression" dxfId="1996" priority="157" stopIfTrue="1">
      <formula>IF(OR(CIR_16="XP",CIR_16="PP"),TRUE,FALSE)</formula>
    </cfRule>
  </conditionalFormatting>
  <conditionalFormatting sqref="BW37">
    <cfRule type="expression" dxfId="1995" priority="158" stopIfTrue="1">
      <formula>IF(ERROR&gt;0,TRUE,IF(CIRCUITS&lt;16,TRUE,FALSE))</formula>
    </cfRule>
    <cfRule type="expression" dxfId="1994" priority="159" stopIfTrue="1">
      <formula>IF(OR(CIR_16="XP",CIR_16="PP"),TRUE,FALSE)</formula>
    </cfRule>
    <cfRule type="expression" dxfId="1993" priority="160" stopIfTrue="1">
      <formula>IF(CIR_16="PTP",TRUE,FALSE)</formula>
    </cfRule>
  </conditionalFormatting>
  <conditionalFormatting sqref="CA35:CA36">
    <cfRule type="expression" dxfId="1992" priority="161" stopIfTrue="1">
      <formula>IF(ERROR&gt;0,TRUE,IF(CIRCUITS&lt;17,TRUE,FALSE))</formula>
    </cfRule>
    <cfRule type="expression" dxfId="1991" priority="162" stopIfTrue="1">
      <formula>IF(OR(CIR_17="XP",CIR_17="PP"),TRUE,FALSE)</formula>
    </cfRule>
  </conditionalFormatting>
  <conditionalFormatting sqref="CB35:CB36">
    <cfRule type="expression" dxfId="1990" priority="163" stopIfTrue="1">
      <formula>IF(ERROR&gt;0,TRUE,IF(CIRCUITS&lt;17,TRUE,FALSE))</formula>
    </cfRule>
    <cfRule type="expression" dxfId="1989" priority="164" stopIfTrue="1">
      <formula>IF(OR(CIR_17="XP",CIR_17="PP"),TRUE,FALSE)</formula>
    </cfRule>
  </conditionalFormatting>
  <conditionalFormatting sqref="CB37">
    <cfRule type="expression" dxfId="1988" priority="165" stopIfTrue="1">
      <formula>IF(ERROR&gt;0,TRUE,IF(CIRCUITS&lt;17,TRUE,FALSE))</formula>
    </cfRule>
    <cfRule type="expression" dxfId="1987" priority="166" stopIfTrue="1">
      <formula>IF(OR(CIR_17="XP",CIR_17="PP"),TRUE,FALSE)</formula>
    </cfRule>
  </conditionalFormatting>
  <conditionalFormatting sqref="CA37">
    <cfRule type="expression" dxfId="1986" priority="167" stopIfTrue="1">
      <formula>IF(ERROR&gt;0,TRUE,IF(CIRCUITS&lt;17,TRUE,FALSE))</formula>
    </cfRule>
    <cfRule type="expression" dxfId="1985" priority="168" stopIfTrue="1">
      <formula>IF(OR(CIR_17="XP",CIR_17="PP"),TRUE,FALSE)</formula>
    </cfRule>
    <cfRule type="expression" dxfId="1984" priority="169" stopIfTrue="1">
      <formula>IF(CIR_17="PTP",TRUE,FALSE)</formula>
    </cfRule>
  </conditionalFormatting>
  <conditionalFormatting sqref="CE35:CE36">
    <cfRule type="expression" dxfId="1983" priority="170" stopIfTrue="1">
      <formula>IF(ERROR&gt;0,TRUE,IF(CIRCUITS&lt;18,TRUE,FALSE))</formula>
    </cfRule>
    <cfRule type="expression" dxfId="1982" priority="171" stopIfTrue="1">
      <formula>IF(OR(CIR_18="XP",CIR_18="PP"),TRUE,FALSE)</formula>
    </cfRule>
  </conditionalFormatting>
  <conditionalFormatting sqref="CF35:CF36">
    <cfRule type="expression" dxfId="1981" priority="172" stopIfTrue="1">
      <formula>IF(ERROR&gt;0,TRUE,IF(CIRCUITS&lt;18,TRUE,FALSE))</formula>
    </cfRule>
    <cfRule type="expression" dxfId="1980" priority="173" stopIfTrue="1">
      <formula>IF(OR(CIR_18="XP",CIR_18="PP"),TRUE,FALSE)</formula>
    </cfRule>
  </conditionalFormatting>
  <conditionalFormatting sqref="CF37">
    <cfRule type="expression" dxfId="1979" priority="174" stopIfTrue="1">
      <formula>IF(ERROR&gt;0,TRUE,IF(CIRCUITS&lt;18,TRUE,FALSE))</formula>
    </cfRule>
    <cfRule type="expression" dxfId="1978" priority="175" stopIfTrue="1">
      <formula>IF(OR(CIR_18="XP",CIR_18="PP"),TRUE,FALSE)</formula>
    </cfRule>
  </conditionalFormatting>
  <conditionalFormatting sqref="CE37">
    <cfRule type="expression" dxfId="1977" priority="176" stopIfTrue="1">
      <formula>IF(ERROR&gt;0,TRUE,IF(CIRCUITS&lt;18,TRUE,FALSE))</formula>
    </cfRule>
    <cfRule type="expression" dxfId="1976" priority="177" stopIfTrue="1">
      <formula>IF(OR(CIR_18="XP",CIR_18="PP"),TRUE,FALSE)</formula>
    </cfRule>
    <cfRule type="expression" dxfId="1975" priority="178" stopIfTrue="1">
      <formula>IF(CIR_18="PTP",TRUE,FALSE)</formula>
    </cfRule>
  </conditionalFormatting>
  <conditionalFormatting sqref="CI35:CI36">
    <cfRule type="expression" dxfId="1974" priority="179" stopIfTrue="1">
      <formula>IF(ERROR&gt;0,TRUE,IF(CIRCUITS&lt;19,TRUE,FALSE))</formula>
    </cfRule>
    <cfRule type="expression" dxfId="1973" priority="180" stopIfTrue="1">
      <formula>IF(OR(CIR_19="XP",CIR_19="PP"),TRUE,FALSE)</formula>
    </cfRule>
  </conditionalFormatting>
  <conditionalFormatting sqref="CJ35:CJ36">
    <cfRule type="expression" dxfId="1972" priority="181" stopIfTrue="1">
      <formula>IF(ERROR&gt;0,TRUE,IF(CIRCUITS&lt;19,TRUE,FALSE))</formula>
    </cfRule>
    <cfRule type="expression" dxfId="1971" priority="182" stopIfTrue="1">
      <formula>IF(OR(CIR_19="XP",CIR_19="PP"),TRUE,FALSE)</formula>
    </cfRule>
  </conditionalFormatting>
  <conditionalFormatting sqref="CJ37">
    <cfRule type="expression" dxfId="1970" priority="183" stopIfTrue="1">
      <formula>IF(ERROR&gt;0,TRUE,IF(CIRCUITS&lt;19,TRUE,FALSE))</formula>
    </cfRule>
    <cfRule type="expression" dxfId="1969" priority="184" stopIfTrue="1">
      <formula>IF(OR(CIR_19="XP",CIR_19="PP"),TRUE,FALSE)</formula>
    </cfRule>
  </conditionalFormatting>
  <conditionalFormatting sqref="CI37">
    <cfRule type="expression" dxfId="1968" priority="185" stopIfTrue="1">
      <formula>IF(ERROR&gt;0,TRUE,IF(CIRCUITS&lt;19,TRUE,FALSE))</formula>
    </cfRule>
    <cfRule type="expression" dxfId="1967" priority="186" stopIfTrue="1">
      <formula>IF(OR(CIR_19="XP",CIR_19="PP"),TRUE,FALSE)</formula>
    </cfRule>
    <cfRule type="expression" dxfId="1966" priority="187" stopIfTrue="1">
      <formula>IF(CIR_19="PTP",TRUE,FALSE)</formula>
    </cfRule>
  </conditionalFormatting>
  <conditionalFormatting sqref="CM35:CM36">
    <cfRule type="expression" dxfId="1965" priority="188" stopIfTrue="1">
      <formula>IF(ERROR&gt;0,TRUE,IF(CIRCUITS&lt;20,TRUE,FALSE))</formula>
    </cfRule>
    <cfRule type="expression" dxfId="1964" priority="189" stopIfTrue="1">
      <formula>IF(OR(CIR_20="XP",CIR_20="PP"),TRUE,FALSE)</formula>
    </cfRule>
  </conditionalFormatting>
  <conditionalFormatting sqref="CN35:CN36">
    <cfRule type="expression" dxfId="1963" priority="190" stopIfTrue="1">
      <formula>IF(ERROR&gt;0,TRUE,IF(CIRCUITS&lt;20,TRUE,FALSE))</formula>
    </cfRule>
    <cfRule type="expression" dxfId="1962" priority="191" stopIfTrue="1">
      <formula>IF(OR(CIR_20="XP",CIR_20="PP"),TRUE,FALSE)</formula>
    </cfRule>
  </conditionalFormatting>
  <conditionalFormatting sqref="CN37">
    <cfRule type="expression" dxfId="1961" priority="192" stopIfTrue="1">
      <formula>IF(ERROR&gt;0,TRUE,IF(CIRCUITS&lt;20,TRUE,FALSE))</formula>
    </cfRule>
    <cfRule type="expression" dxfId="1960" priority="193" stopIfTrue="1">
      <formula>IF(OR(CIR_20="XP",CIR_20="PP"),TRUE,FALSE)</formula>
    </cfRule>
  </conditionalFormatting>
  <conditionalFormatting sqref="CM37">
    <cfRule type="expression" dxfId="1959" priority="194" stopIfTrue="1">
      <formula>IF(ERROR&gt;0,TRUE,IF(CIRCUITS&lt;20,TRUE,FALSE))</formula>
    </cfRule>
    <cfRule type="expression" dxfId="1958" priority="195" stopIfTrue="1">
      <formula>IF(OR(CIR_20="XP",CIR_20="PP"),TRUE,FALSE)</formula>
    </cfRule>
    <cfRule type="expression" dxfId="1957" priority="196" stopIfTrue="1">
      <formula>IF(CIR_20="PTP",TRUE,FALSE)</formula>
    </cfRule>
  </conditionalFormatting>
  <conditionalFormatting sqref="CQ35:CQ36">
    <cfRule type="expression" dxfId="1956" priority="197" stopIfTrue="1">
      <formula>IF(ERROR&gt;0,TRUE,IF(CIRCUITS&lt;21,TRUE,FALSE))</formula>
    </cfRule>
    <cfRule type="expression" dxfId="1955" priority="198" stopIfTrue="1">
      <formula>IF(OR(CIR_21="XP",CIR_21="PP"),TRUE,FALSE)</formula>
    </cfRule>
  </conditionalFormatting>
  <conditionalFormatting sqref="CR35:CR36">
    <cfRule type="expression" dxfId="1954" priority="199" stopIfTrue="1">
      <formula>IF(ERROR&gt;0,TRUE,IF(CIRCUITS&lt;21,TRUE,FALSE))</formula>
    </cfRule>
    <cfRule type="expression" dxfId="1953" priority="200" stopIfTrue="1">
      <formula>IF(OR(CIR_21="XP",CIR_21="PP"),TRUE,FALSE)</formula>
    </cfRule>
  </conditionalFormatting>
  <conditionalFormatting sqref="CR37">
    <cfRule type="expression" dxfId="1952" priority="201" stopIfTrue="1">
      <formula>IF(ERROR&gt;0,TRUE,IF(CIRCUITS&lt;21,TRUE,FALSE))</formula>
    </cfRule>
    <cfRule type="expression" dxfId="1951" priority="202" stopIfTrue="1">
      <formula>IF(OR(CIR_21="XP",CIR_21="PP"),TRUE,FALSE)</formula>
    </cfRule>
  </conditionalFormatting>
  <conditionalFormatting sqref="CQ37">
    <cfRule type="expression" dxfId="1950" priority="203" stopIfTrue="1">
      <formula>IF(ERROR&gt;0,TRUE,IF(CIRCUITS&lt;21,TRUE,FALSE))</formula>
    </cfRule>
    <cfRule type="expression" dxfId="1949" priority="204" stopIfTrue="1">
      <formula>IF(OR(CIR_21="XP",CIR_21="PP"),TRUE,FALSE)</formula>
    </cfRule>
    <cfRule type="expression" dxfId="1948" priority="205" stopIfTrue="1">
      <formula>IF(CIR_21="PTP",TRUE,FALSE)</formula>
    </cfRule>
  </conditionalFormatting>
  <conditionalFormatting sqref="CU35:CU36">
    <cfRule type="expression" dxfId="1947" priority="206" stopIfTrue="1">
      <formula>IF(ERROR&gt;0,TRUE,IF(CIRCUITS&lt;22,TRUE,FALSE))</formula>
    </cfRule>
    <cfRule type="expression" dxfId="1946" priority="207" stopIfTrue="1">
      <formula>IF(OR(CIR_22="XP",CIR_22="PP"),TRUE,FALSE)</formula>
    </cfRule>
  </conditionalFormatting>
  <conditionalFormatting sqref="CV35:CV36">
    <cfRule type="expression" dxfId="1945" priority="208" stopIfTrue="1">
      <formula>IF(ERROR&gt;0,TRUE,IF(CIRCUITS&lt;22,TRUE,FALSE))</formula>
    </cfRule>
    <cfRule type="expression" dxfId="1944" priority="209" stopIfTrue="1">
      <formula>IF(OR(CIR_22="XP",CIR_22="PP"),TRUE,FALSE)</formula>
    </cfRule>
  </conditionalFormatting>
  <conditionalFormatting sqref="CV37">
    <cfRule type="expression" dxfId="1943" priority="210" stopIfTrue="1">
      <formula>IF(ERROR&gt;0,TRUE,IF(CIRCUITS&lt;22,TRUE,FALSE))</formula>
    </cfRule>
    <cfRule type="expression" dxfId="1942" priority="211" stopIfTrue="1">
      <formula>IF(OR(CIR_22="XP",CIR_22="PP"),TRUE,FALSE)</formula>
    </cfRule>
  </conditionalFormatting>
  <conditionalFormatting sqref="CU37">
    <cfRule type="expression" dxfId="1941" priority="212" stopIfTrue="1">
      <formula>IF(ERROR&gt;0,TRUE,IF(CIRCUITS&lt;22,TRUE,FALSE))</formula>
    </cfRule>
    <cfRule type="expression" dxfId="1940" priority="213" stopIfTrue="1">
      <formula>IF(OR(CIR_22="XP",CIR_22="PP"),TRUE,FALSE)</formula>
    </cfRule>
    <cfRule type="expression" dxfId="1939" priority="214" stopIfTrue="1">
      <formula>IF(CIR_22="PTP",TRUE,FALSE)</formula>
    </cfRule>
  </conditionalFormatting>
  <conditionalFormatting sqref="CY35:CY36">
    <cfRule type="expression" dxfId="1938" priority="215" stopIfTrue="1">
      <formula>IF(ERROR&gt;0,TRUE,IF(CIRCUITS&lt;23,TRUE,FALSE))</formula>
    </cfRule>
    <cfRule type="expression" dxfId="1937" priority="216" stopIfTrue="1">
      <formula>IF(OR(CIR_23="XP",CIR_23="PP"),TRUE,FALSE)</formula>
    </cfRule>
  </conditionalFormatting>
  <conditionalFormatting sqref="CZ35:CZ36">
    <cfRule type="expression" dxfId="1936" priority="217" stopIfTrue="1">
      <formula>IF(ERROR&gt;0,TRUE,IF(CIRCUITS&lt;23,TRUE,FALSE))</formula>
    </cfRule>
    <cfRule type="expression" dxfId="1935" priority="218" stopIfTrue="1">
      <formula>IF(OR(CIR_23="XP",CIR_23="PP"),TRUE,FALSE)</formula>
    </cfRule>
  </conditionalFormatting>
  <conditionalFormatting sqref="CZ37">
    <cfRule type="expression" dxfId="1934" priority="219" stopIfTrue="1">
      <formula>IF(ERROR&gt;0,TRUE,IF(CIRCUITS&lt;23,TRUE,FALSE))</formula>
    </cfRule>
    <cfRule type="expression" dxfId="1933" priority="220" stopIfTrue="1">
      <formula>IF(OR(CIR_23="XP",CIR_23="PP"),TRUE,FALSE)</formula>
    </cfRule>
  </conditionalFormatting>
  <conditionalFormatting sqref="CY37">
    <cfRule type="expression" dxfId="1932" priority="221" stopIfTrue="1">
      <formula>IF(ERROR&gt;0,TRUE,IF(CIRCUITS&lt;23,TRUE,FALSE))</formula>
    </cfRule>
    <cfRule type="expression" dxfId="1931" priority="222" stopIfTrue="1">
      <formula>IF(OR(CIR_23="XP",CIR_23="PP"),TRUE,FALSE)</formula>
    </cfRule>
    <cfRule type="expression" dxfId="1930" priority="223" stopIfTrue="1">
      <formula>IF(CIR_23="PTP",TRUE,FALSE)</formula>
    </cfRule>
  </conditionalFormatting>
  <conditionalFormatting sqref="DC35:DC36">
    <cfRule type="expression" dxfId="1929" priority="224" stopIfTrue="1">
      <formula>IF(ERROR&gt;0,TRUE,IF(CIRCUITS&lt;24,TRUE,FALSE))</formula>
    </cfRule>
    <cfRule type="expression" dxfId="1928" priority="225" stopIfTrue="1">
      <formula>IF(OR(CIR_24="XP",CIR_24="PP"),TRUE,FALSE)</formula>
    </cfRule>
  </conditionalFormatting>
  <conditionalFormatting sqref="DD35:DD36">
    <cfRule type="expression" dxfId="1927" priority="226" stopIfTrue="1">
      <formula>IF(ERROR&gt;0,TRUE,IF(CIRCUITS&lt;24,TRUE,FALSE))</formula>
    </cfRule>
    <cfRule type="expression" dxfId="1926" priority="227" stopIfTrue="1">
      <formula>IF(OR(CIR_24="XP",CIR_24="PP"),TRUE,FALSE)</formula>
    </cfRule>
  </conditionalFormatting>
  <conditionalFormatting sqref="DD37">
    <cfRule type="expression" dxfId="1925" priority="228" stopIfTrue="1">
      <formula>IF(ERROR&gt;0,TRUE,IF(CIRCUITS&lt;24,TRUE,FALSE))</formula>
    </cfRule>
    <cfRule type="expression" dxfId="1924" priority="229" stopIfTrue="1">
      <formula>IF(OR(CIR_24="XP",CIR_24="PP"),TRUE,FALSE)</formula>
    </cfRule>
  </conditionalFormatting>
  <conditionalFormatting sqref="DC37">
    <cfRule type="expression" dxfId="1923" priority="230" stopIfTrue="1">
      <formula>IF(ERROR&gt;0,TRUE,IF(CIRCUITS&lt;24,TRUE,FALSE))</formula>
    </cfRule>
    <cfRule type="expression" dxfId="1922" priority="231" stopIfTrue="1">
      <formula>IF(OR(CIR_24="XP",CIR_24="PP"),TRUE,FALSE)</formula>
    </cfRule>
    <cfRule type="expression" dxfId="1921" priority="232" stopIfTrue="1">
      <formula>IF(CIR_24="PTP",TRUE,FALSE)</formula>
    </cfRule>
  </conditionalFormatting>
  <conditionalFormatting sqref="S38:S46 T48:T49">
    <cfRule type="expression" dxfId="1920" priority="233" stopIfTrue="1">
      <formula>IF(ERROR&gt;0,TRUE,IF(CIRCUITS&lt;2,TRUE,FALSE))</formula>
    </cfRule>
    <cfRule type="expression" dxfId="1919" priority="234" stopIfTrue="1">
      <formula>IF(CIR_02="PTP",TRUE,FALSE)</formula>
    </cfRule>
  </conditionalFormatting>
  <conditionalFormatting sqref="S47">
    <cfRule type="expression" dxfId="1918" priority="235" stopIfTrue="1">
      <formula>IF(ERROR&gt;0,TRUE,IF(CIRCUITS&lt;2,TRUE,FALSE))</formula>
    </cfRule>
    <cfRule type="expression" dxfId="1917" priority="236" stopIfTrue="1">
      <formula>IF(CIR_02="PTP",TRUE,FALSE)</formula>
    </cfRule>
  </conditionalFormatting>
  <conditionalFormatting sqref="S48:S49">
    <cfRule type="expression" dxfId="1916" priority="237" stopIfTrue="1">
      <formula>IF(ERROR&gt;0,TRUE,IF(CIRCUITS&lt;2,TRUE,FALSE))</formula>
    </cfRule>
    <cfRule type="expression" dxfId="1915" priority="238" stopIfTrue="1">
      <formula>IF(CIR_02="PTP",TRUE,FALSE)</formula>
    </cfRule>
  </conditionalFormatting>
  <conditionalFormatting sqref="S50">
    <cfRule type="expression" dxfId="1914" priority="239" stopIfTrue="1">
      <formula>IF(ERROR&gt;0,TRUE,IF(CIRCUITS&lt;2,TRUE,FALSE))</formula>
    </cfRule>
    <cfRule type="expression" dxfId="1913" priority="240" stopIfTrue="1">
      <formula>IF(CIR_02="PTP",TRUE,FALSE)</formula>
    </cfRule>
  </conditionalFormatting>
  <conditionalFormatting sqref="T47">
    <cfRule type="expression" dxfId="1912" priority="241" stopIfTrue="1">
      <formula>IF(ERROR&gt;0,TRUE,IF(CIRCUITS&lt;2,TRUE,FALSE))</formula>
    </cfRule>
    <cfRule type="expression" dxfId="1911" priority="242" stopIfTrue="1">
      <formula>IF(CIR_02="PTP",TRUE,FALSE)</formula>
    </cfRule>
  </conditionalFormatting>
  <conditionalFormatting sqref="T50">
    <cfRule type="expression" dxfId="1910" priority="243" stopIfTrue="1">
      <formula>IF(ERROR&gt;0,TRUE,IF(CIRCUITS&lt;2,TRUE,FALSE))</formula>
    </cfRule>
    <cfRule type="expression" dxfId="1909" priority="244" stopIfTrue="1">
      <formula>IF(CIR_02="PTP",TRUE,FALSE)</formula>
    </cfRule>
  </conditionalFormatting>
  <conditionalFormatting sqref="W38:W46 X48:X49">
    <cfRule type="expression" dxfId="1908" priority="245" stopIfTrue="1">
      <formula>IF(ERROR&gt;0,TRUE,IF(CIRCUITS&lt;3,TRUE,FALSE))</formula>
    </cfRule>
    <cfRule type="expression" dxfId="1907" priority="246" stopIfTrue="1">
      <formula>IF(CIR_03="PTP",TRUE,FALSE)</formula>
    </cfRule>
  </conditionalFormatting>
  <conditionalFormatting sqref="W47">
    <cfRule type="expression" dxfId="1906" priority="247" stopIfTrue="1">
      <formula>IF(ERROR&gt;0,TRUE,IF(CIRCUITS&lt;3,TRUE,FALSE))</formula>
    </cfRule>
    <cfRule type="expression" dxfId="1905" priority="248" stopIfTrue="1">
      <formula>IF(CIR_03="PTP",TRUE,FALSE)</formula>
    </cfRule>
  </conditionalFormatting>
  <conditionalFormatting sqref="W48:W49">
    <cfRule type="expression" dxfId="1904" priority="249" stopIfTrue="1">
      <formula>IF(ERROR&gt;0,TRUE,IF(CIRCUITS&lt;3,TRUE,FALSE))</formula>
    </cfRule>
    <cfRule type="expression" dxfId="1903" priority="250" stopIfTrue="1">
      <formula>IF(CIR_03="PTP",TRUE,FALSE)</formula>
    </cfRule>
  </conditionalFormatting>
  <conditionalFormatting sqref="W50">
    <cfRule type="expression" dxfId="1902" priority="251" stopIfTrue="1">
      <formula>IF(ERROR&gt;0,TRUE,IF(CIRCUITS&lt;3,TRUE,FALSE))</formula>
    </cfRule>
    <cfRule type="expression" dxfId="1901" priority="252" stopIfTrue="1">
      <formula>IF(CIR_03="PTP",TRUE,FALSE)</formula>
    </cfRule>
  </conditionalFormatting>
  <conditionalFormatting sqref="X47">
    <cfRule type="expression" dxfId="1900" priority="253" stopIfTrue="1">
      <formula>IF(ERROR&gt;0,TRUE,IF(CIRCUITS&lt;3,TRUE,FALSE))</formula>
    </cfRule>
    <cfRule type="expression" dxfId="1899" priority="254" stopIfTrue="1">
      <formula>IF(CIR_03="PTP",TRUE,FALSE)</formula>
    </cfRule>
  </conditionalFormatting>
  <conditionalFormatting sqref="X50">
    <cfRule type="expression" dxfId="1898" priority="255" stopIfTrue="1">
      <formula>IF(ERROR&gt;0,TRUE,IF(CIRCUITS&lt;3,TRUE,FALSE))</formula>
    </cfRule>
    <cfRule type="expression" dxfId="1897" priority="256" stopIfTrue="1">
      <formula>IF(CIR_03="PTP",TRUE,FALSE)</formula>
    </cfRule>
  </conditionalFormatting>
  <conditionalFormatting sqref="AA38:AA46 AB48:AB49">
    <cfRule type="expression" dxfId="1896" priority="257" stopIfTrue="1">
      <formula>IF(ERROR&gt;0,TRUE,IF(CIRCUITS&lt;4,TRUE,FALSE))</formula>
    </cfRule>
    <cfRule type="expression" dxfId="1895" priority="258" stopIfTrue="1">
      <formula>IF(CIR_04="PTP",TRUE,FALSE)</formula>
    </cfRule>
  </conditionalFormatting>
  <conditionalFormatting sqref="AA47">
    <cfRule type="expression" dxfId="1894" priority="259" stopIfTrue="1">
      <formula>IF(ERROR&gt;0,TRUE,IF(CIRCUITS&lt;4,TRUE,FALSE))</formula>
    </cfRule>
    <cfRule type="expression" dxfId="1893" priority="260" stopIfTrue="1">
      <formula>IF(CIR_04="PTP",TRUE,FALSE)</formula>
    </cfRule>
  </conditionalFormatting>
  <conditionalFormatting sqref="AA48:AA49">
    <cfRule type="expression" dxfId="1892" priority="261" stopIfTrue="1">
      <formula>IF(ERROR&gt;0,TRUE,IF(CIRCUITS&lt;4,TRUE,FALSE))</formula>
    </cfRule>
    <cfRule type="expression" dxfId="1891" priority="262" stopIfTrue="1">
      <formula>IF(CIR_04="PTP",TRUE,FALSE)</formula>
    </cfRule>
  </conditionalFormatting>
  <conditionalFormatting sqref="AA50">
    <cfRule type="expression" dxfId="1890" priority="263" stopIfTrue="1">
      <formula>IF(ERROR&gt;0,TRUE,IF(CIRCUITS&lt;4,TRUE,FALSE))</formula>
    </cfRule>
    <cfRule type="expression" dxfId="1889" priority="264" stopIfTrue="1">
      <formula>IF(CIR_04="PTP",TRUE,FALSE)</formula>
    </cfRule>
  </conditionalFormatting>
  <conditionalFormatting sqref="AB47">
    <cfRule type="expression" dxfId="1888" priority="265" stopIfTrue="1">
      <formula>IF(ERROR&gt;0,TRUE,IF(CIRCUITS&lt;4,TRUE,FALSE))</formula>
    </cfRule>
    <cfRule type="expression" dxfId="1887" priority="266" stopIfTrue="1">
      <formula>IF(CIR_04="PTP",TRUE,FALSE)</formula>
    </cfRule>
  </conditionalFormatting>
  <conditionalFormatting sqref="AB50">
    <cfRule type="expression" dxfId="1886" priority="267" stopIfTrue="1">
      <formula>IF(ERROR&gt;0,TRUE,IF(CIRCUITS&lt;4,TRUE,FALSE))</formula>
    </cfRule>
    <cfRule type="expression" dxfId="1885" priority="268" stopIfTrue="1">
      <formula>IF(CIR_04="PTP",TRUE,FALSE)</formula>
    </cfRule>
  </conditionalFormatting>
  <conditionalFormatting sqref="AE38:AE46 AF48:AF49">
    <cfRule type="expression" dxfId="1884" priority="269" stopIfTrue="1">
      <formula>IF(ERROR&gt;0,TRUE,IF(CIRCUITS&lt;5,TRUE,FALSE))</formula>
    </cfRule>
    <cfRule type="expression" dxfId="1883" priority="270" stopIfTrue="1">
      <formula>IF(CIR_05="PTP",TRUE,FALSE)</formula>
    </cfRule>
  </conditionalFormatting>
  <conditionalFormatting sqref="AI38:AI46 AJ48:AJ49">
    <cfRule type="expression" dxfId="1882" priority="271" stopIfTrue="1">
      <formula>IF(ERROR&gt;0,TRUE,IF(CIRCUITS&lt;6,TRUE,FALSE))</formula>
    </cfRule>
    <cfRule type="expression" dxfId="1881" priority="272" stopIfTrue="1">
      <formula>IF(CIR_06="PTP",TRUE,FALSE)</formula>
    </cfRule>
  </conditionalFormatting>
  <conditionalFormatting sqref="AE47">
    <cfRule type="expression" dxfId="1880" priority="273" stopIfTrue="1">
      <formula>IF(ERROR&gt;0,TRUE,IF(CIRCUITS&lt;5,TRUE,FALSE))</formula>
    </cfRule>
    <cfRule type="expression" dxfId="1879" priority="274" stopIfTrue="1">
      <formula>IF(CIR_05="PTP",TRUE,FALSE)</formula>
    </cfRule>
  </conditionalFormatting>
  <conditionalFormatting sqref="AE48:AE49">
    <cfRule type="expression" dxfId="1878" priority="275" stopIfTrue="1">
      <formula>IF(ERROR&gt;0,TRUE,IF(CIRCUITS&lt;5,TRUE,FALSE))</formula>
    </cfRule>
    <cfRule type="expression" dxfId="1877" priority="276" stopIfTrue="1">
      <formula>IF(CIR_05="PTP",TRUE,FALSE)</formula>
    </cfRule>
  </conditionalFormatting>
  <conditionalFormatting sqref="AE50">
    <cfRule type="expression" dxfId="1876" priority="277" stopIfTrue="1">
      <formula>IF(ERROR&gt;0,TRUE,IF(CIRCUITS&lt;5,TRUE,FALSE))</formula>
    </cfRule>
    <cfRule type="expression" dxfId="1875" priority="278" stopIfTrue="1">
      <formula>IF(CIR_05="PTP",TRUE,FALSE)</formula>
    </cfRule>
  </conditionalFormatting>
  <conditionalFormatting sqref="AF47">
    <cfRule type="expression" dxfId="1874" priority="279" stopIfTrue="1">
      <formula>IF(ERROR&gt;0,TRUE,IF(CIRCUITS&lt;5,TRUE,FALSE))</formula>
    </cfRule>
    <cfRule type="expression" dxfId="1873" priority="280" stopIfTrue="1">
      <formula>IF(CIR_05="PTP",TRUE,FALSE)</formula>
    </cfRule>
  </conditionalFormatting>
  <conditionalFormatting sqref="AF50">
    <cfRule type="expression" dxfId="1872" priority="281" stopIfTrue="1">
      <formula>IF(ERROR&gt;0,TRUE,IF(CIRCUITS&lt;5,TRUE,FALSE))</formula>
    </cfRule>
    <cfRule type="expression" dxfId="1871" priority="282" stopIfTrue="1">
      <formula>IF(CIR_05="PTP",TRUE,FALSE)</formula>
    </cfRule>
  </conditionalFormatting>
  <conditionalFormatting sqref="AI47">
    <cfRule type="expression" dxfId="1870" priority="283" stopIfTrue="1">
      <formula>IF(ERROR&gt;0,TRUE,IF(CIRCUITS&lt;6,TRUE,FALSE))</formula>
    </cfRule>
    <cfRule type="expression" dxfId="1869" priority="284" stopIfTrue="1">
      <formula>IF(CIR_06="PTP",TRUE,FALSE)</formula>
    </cfRule>
  </conditionalFormatting>
  <conditionalFormatting sqref="AI48:AI49">
    <cfRule type="expression" dxfId="1868" priority="285" stopIfTrue="1">
      <formula>IF(ERROR&gt;0,TRUE,IF(CIRCUITS&lt;6,TRUE,FALSE))</formula>
    </cfRule>
    <cfRule type="expression" dxfId="1867" priority="286" stopIfTrue="1">
      <formula>IF(CIR_06="PTP",TRUE,FALSE)</formula>
    </cfRule>
  </conditionalFormatting>
  <conditionalFormatting sqref="AI50">
    <cfRule type="expression" dxfId="1866" priority="287" stopIfTrue="1">
      <formula>IF(ERROR&gt;0,TRUE,IF(CIRCUITS&lt;6,TRUE,FALSE))</formula>
    </cfRule>
    <cfRule type="expression" dxfId="1865" priority="288" stopIfTrue="1">
      <formula>IF(CIR_06="PTP",TRUE,FALSE)</formula>
    </cfRule>
  </conditionalFormatting>
  <conditionalFormatting sqref="AJ47">
    <cfRule type="expression" dxfId="1864" priority="289" stopIfTrue="1">
      <formula>IF(ERROR&gt;0,TRUE,IF(CIRCUITS&lt;6,TRUE,FALSE))</formula>
    </cfRule>
    <cfRule type="expression" dxfId="1863" priority="290" stopIfTrue="1">
      <formula>IF(CIR_06="PTP",TRUE,FALSE)</formula>
    </cfRule>
  </conditionalFormatting>
  <conditionalFormatting sqref="AJ50">
    <cfRule type="expression" dxfId="1862" priority="291" stopIfTrue="1">
      <formula>IF(ERROR&gt;0,TRUE,IF(CIRCUITS&lt;6,TRUE,FALSE))</formula>
    </cfRule>
    <cfRule type="expression" dxfId="1861" priority="292" stopIfTrue="1">
      <formula>IF(CIR_06="PTP",TRUE,FALSE)</formula>
    </cfRule>
  </conditionalFormatting>
  <conditionalFormatting sqref="AM38:AM46 AN48:AN49">
    <cfRule type="expression" dxfId="1860" priority="293" stopIfTrue="1">
      <formula>IF(ERROR&gt;0,TRUE,IF(CIRCUITS&lt;7,TRUE,FALSE))</formula>
    </cfRule>
    <cfRule type="expression" dxfId="1859" priority="294" stopIfTrue="1">
      <formula>IF(CIR_07="PTP",TRUE,FALSE)</formula>
    </cfRule>
  </conditionalFormatting>
  <conditionalFormatting sqref="AM47">
    <cfRule type="expression" dxfId="1858" priority="295" stopIfTrue="1">
      <formula>IF(ERROR&gt;0,TRUE,IF(CIRCUITS&lt;7,TRUE,FALSE))</formula>
    </cfRule>
    <cfRule type="expression" dxfId="1857" priority="296" stopIfTrue="1">
      <formula>IF(CIR_07="PTP",TRUE,FALSE)</formula>
    </cfRule>
  </conditionalFormatting>
  <conditionalFormatting sqref="AM48:AM49">
    <cfRule type="expression" dxfId="1856" priority="297" stopIfTrue="1">
      <formula>IF(ERROR&gt;0,TRUE,IF(CIRCUITS&lt;7,TRUE,FALSE))</formula>
    </cfRule>
    <cfRule type="expression" dxfId="1855" priority="298" stopIfTrue="1">
      <formula>IF(CIR_07="PTP",TRUE,FALSE)</formula>
    </cfRule>
  </conditionalFormatting>
  <conditionalFormatting sqref="AM50">
    <cfRule type="expression" dxfId="1854" priority="299" stopIfTrue="1">
      <formula>IF(ERROR&gt;0,TRUE,IF(CIRCUITS&lt;7,TRUE,FALSE))</formula>
    </cfRule>
    <cfRule type="expression" dxfId="1853" priority="300" stopIfTrue="1">
      <formula>IF(CIR_07="PTP",TRUE,FALSE)</formula>
    </cfRule>
  </conditionalFormatting>
  <conditionalFormatting sqref="AN47">
    <cfRule type="expression" dxfId="1852" priority="301" stopIfTrue="1">
      <formula>IF(ERROR&gt;0,TRUE,IF(CIRCUITS&lt;7,TRUE,FALSE))</formula>
    </cfRule>
    <cfRule type="expression" dxfId="1851" priority="302" stopIfTrue="1">
      <formula>IF(CIR_07="PTP",TRUE,FALSE)</formula>
    </cfRule>
  </conditionalFormatting>
  <conditionalFormatting sqref="AN50">
    <cfRule type="expression" dxfId="1850" priority="303" stopIfTrue="1">
      <formula>IF(ERROR&gt;0,TRUE,IF(CIRCUITS&lt;7,TRUE,FALSE))</formula>
    </cfRule>
    <cfRule type="expression" dxfId="1849" priority="304" stopIfTrue="1">
      <formula>IF(CIR_07="PTP",TRUE,FALSE)</formula>
    </cfRule>
  </conditionalFormatting>
  <conditionalFormatting sqref="AQ38:AQ46 AR48:AR49">
    <cfRule type="expression" dxfId="1848" priority="305" stopIfTrue="1">
      <formula>IF(ERROR&gt;0,TRUE,IF(CIRCUITS&lt;8,TRUE,FALSE))</formula>
    </cfRule>
    <cfRule type="expression" dxfId="1847" priority="306" stopIfTrue="1">
      <formula>IF(CIR_08="PTP",TRUE,FALSE)</formula>
    </cfRule>
  </conditionalFormatting>
  <conditionalFormatting sqref="AQ47">
    <cfRule type="expression" dxfId="1846" priority="307" stopIfTrue="1">
      <formula>IF(ERROR&gt;0,TRUE,IF(CIRCUITS&lt;8,TRUE,FALSE))</formula>
    </cfRule>
    <cfRule type="expression" dxfId="1845" priority="308" stopIfTrue="1">
      <formula>IF(CIR_08="PTP",TRUE,FALSE)</formula>
    </cfRule>
  </conditionalFormatting>
  <conditionalFormatting sqref="AQ48:AQ49">
    <cfRule type="expression" dxfId="1844" priority="309" stopIfTrue="1">
      <formula>IF(ERROR&gt;0,TRUE,IF(CIRCUITS&lt;8,TRUE,FALSE))</formula>
    </cfRule>
    <cfRule type="expression" dxfId="1843" priority="310" stopIfTrue="1">
      <formula>IF(CIR_08="PTP",TRUE,FALSE)</formula>
    </cfRule>
  </conditionalFormatting>
  <conditionalFormatting sqref="AQ50">
    <cfRule type="expression" dxfId="1842" priority="311" stopIfTrue="1">
      <formula>IF(ERROR&gt;0,TRUE,IF(CIRCUITS&lt;8,TRUE,FALSE))</formula>
    </cfRule>
    <cfRule type="expression" dxfId="1841" priority="312" stopIfTrue="1">
      <formula>IF(CIR_08="PTP",TRUE,FALSE)</formula>
    </cfRule>
  </conditionalFormatting>
  <conditionalFormatting sqref="AR47">
    <cfRule type="expression" dxfId="1840" priority="313" stopIfTrue="1">
      <formula>IF(ERROR&gt;0,TRUE,IF(CIRCUITS&lt;8,TRUE,FALSE))</formula>
    </cfRule>
    <cfRule type="expression" dxfId="1839" priority="314" stopIfTrue="1">
      <formula>IF(CIR_08="PTP",TRUE,FALSE)</formula>
    </cfRule>
  </conditionalFormatting>
  <conditionalFormatting sqref="AR50">
    <cfRule type="expression" dxfId="1838" priority="315" stopIfTrue="1">
      <formula>IF(ERROR&gt;0,TRUE,IF(CIRCUITS&lt;8,TRUE,FALSE))</formula>
    </cfRule>
    <cfRule type="expression" dxfId="1837" priority="316" stopIfTrue="1">
      <formula>IF(CIR_08="PTP",TRUE,FALSE)</formula>
    </cfRule>
  </conditionalFormatting>
  <conditionalFormatting sqref="AU38:AU46 AV48:AV49">
    <cfRule type="expression" dxfId="1836" priority="317" stopIfTrue="1">
      <formula>IF(ERROR&gt;0,TRUE,IF(CIRCUITS&lt;9,TRUE,FALSE))</formula>
    </cfRule>
    <cfRule type="expression" dxfId="1835" priority="318" stopIfTrue="1">
      <formula>IF(CIR_09="PTP",TRUE,FALSE)</formula>
    </cfRule>
  </conditionalFormatting>
  <conditionalFormatting sqref="AU47">
    <cfRule type="expression" dxfId="1834" priority="319" stopIfTrue="1">
      <formula>IF(ERROR&gt;0,TRUE,IF(CIRCUITS&lt;9,TRUE,FALSE))</formula>
    </cfRule>
    <cfRule type="expression" dxfId="1833" priority="320" stopIfTrue="1">
      <formula>IF(CIR_09="PTP",TRUE,FALSE)</formula>
    </cfRule>
  </conditionalFormatting>
  <conditionalFormatting sqref="AU48:AU49">
    <cfRule type="expression" dxfId="1832" priority="321" stopIfTrue="1">
      <formula>IF(ERROR&gt;0,TRUE,IF(CIRCUITS&lt;9,TRUE,FALSE))</formula>
    </cfRule>
    <cfRule type="expression" dxfId="1831" priority="322" stopIfTrue="1">
      <formula>IF(CIR_09="PTP",TRUE,FALSE)</formula>
    </cfRule>
  </conditionalFormatting>
  <conditionalFormatting sqref="AU50">
    <cfRule type="expression" dxfId="1830" priority="323" stopIfTrue="1">
      <formula>IF(ERROR&gt;0,TRUE,IF(CIRCUITS&lt;9,TRUE,FALSE))</formula>
    </cfRule>
    <cfRule type="expression" dxfId="1829" priority="324" stopIfTrue="1">
      <formula>IF(CIR_09="PTP",TRUE,FALSE)</formula>
    </cfRule>
  </conditionalFormatting>
  <conditionalFormatting sqref="AV47">
    <cfRule type="expression" dxfId="1828" priority="325" stopIfTrue="1">
      <formula>IF(ERROR&gt;0,TRUE,IF(CIRCUITS&lt;9,TRUE,FALSE))</formula>
    </cfRule>
    <cfRule type="expression" dxfId="1827" priority="326" stopIfTrue="1">
      <formula>IF(CIR_09="PTP",TRUE,FALSE)</formula>
    </cfRule>
  </conditionalFormatting>
  <conditionalFormatting sqref="AV50">
    <cfRule type="expression" dxfId="1826" priority="327" stopIfTrue="1">
      <formula>IF(ERROR&gt;0,TRUE,IF(CIRCUITS&lt;9,TRUE,FALSE))</formula>
    </cfRule>
    <cfRule type="expression" dxfId="1825" priority="328" stopIfTrue="1">
      <formula>IF(CIR_09="PTP",TRUE,FALSE)</formula>
    </cfRule>
  </conditionalFormatting>
  <conditionalFormatting sqref="AY38:AY46 AZ48:AZ49">
    <cfRule type="expression" dxfId="1824" priority="329" stopIfTrue="1">
      <formula>IF(ERROR&gt;0,TRUE,IF(CIRCUITS&lt;10,TRUE,FALSE))</formula>
    </cfRule>
    <cfRule type="expression" dxfId="1823" priority="330" stopIfTrue="1">
      <formula>IF(CIR_10="PTP",TRUE,FALSE)</formula>
    </cfRule>
  </conditionalFormatting>
  <conditionalFormatting sqref="AY47">
    <cfRule type="expression" dxfId="1822" priority="331" stopIfTrue="1">
      <formula>IF(ERROR&gt;0,TRUE,IF(CIRCUITS&lt;10,TRUE,FALSE))</formula>
    </cfRule>
    <cfRule type="expression" dxfId="1821" priority="332" stopIfTrue="1">
      <formula>IF(CIR_10="PTP",TRUE,FALSE)</formula>
    </cfRule>
  </conditionalFormatting>
  <conditionalFormatting sqref="AY48:AY49">
    <cfRule type="expression" dxfId="1820" priority="333" stopIfTrue="1">
      <formula>IF(ERROR&gt;0,TRUE,IF(CIRCUITS&lt;10,TRUE,FALSE))</formula>
    </cfRule>
    <cfRule type="expression" dxfId="1819" priority="334" stopIfTrue="1">
      <formula>IF(CIR_10="PTP",TRUE,FALSE)</formula>
    </cfRule>
  </conditionalFormatting>
  <conditionalFormatting sqref="AY50">
    <cfRule type="expression" dxfId="1818" priority="335" stopIfTrue="1">
      <formula>IF(ERROR&gt;0,TRUE,IF(CIRCUITS&lt;10,TRUE,FALSE))</formula>
    </cfRule>
    <cfRule type="expression" dxfId="1817" priority="336" stopIfTrue="1">
      <formula>IF(CIR_10="PTP",TRUE,FALSE)</formula>
    </cfRule>
  </conditionalFormatting>
  <conditionalFormatting sqref="AZ47">
    <cfRule type="expression" dxfId="1816" priority="337" stopIfTrue="1">
      <formula>IF(ERROR&gt;0,TRUE,IF(CIRCUITS&lt;10,TRUE,FALSE))</formula>
    </cfRule>
    <cfRule type="expression" dxfId="1815" priority="338" stopIfTrue="1">
      <formula>IF(CIR_10="PTP",TRUE,FALSE)</formula>
    </cfRule>
  </conditionalFormatting>
  <conditionalFormatting sqref="AZ50">
    <cfRule type="expression" dxfId="1814" priority="339" stopIfTrue="1">
      <formula>IF(ERROR&gt;0,TRUE,IF(CIRCUITS&lt;10,TRUE,FALSE))</formula>
    </cfRule>
    <cfRule type="expression" dxfId="1813" priority="340" stopIfTrue="1">
      <formula>IF(CIR_10="PTP",TRUE,FALSE)</formula>
    </cfRule>
  </conditionalFormatting>
  <conditionalFormatting sqref="BC38:BC46 BD48:BD49">
    <cfRule type="expression" dxfId="1812" priority="341" stopIfTrue="1">
      <formula>IF(ERROR&gt;0,TRUE,IF(CIRCUITS&lt;11,TRUE,FALSE))</formula>
    </cfRule>
    <cfRule type="expression" dxfId="1811" priority="342" stopIfTrue="1">
      <formula>IF(CIR_11="PTP",TRUE,FALSE)</formula>
    </cfRule>
  </conditionalFormatting>
  <conditionalFormatting sqref="BC47">
    <cfRule type="expression" dxfId="1810" priority="343" stopIfTrue="1">
      <formula>IF(ERROR&gt;0,TRUE,IF(CIRCUITS&lt;11,TRUE,FALSE))</formula>
    </cfRule>
    <cfRule type="expression" dxfId="1809" priority="344" stopIfTrue="1">
      <formula>IF(CIR_11="PTP",TRUE,FALSE)</formula>
    </cfRule>
  </conditionalFormatting>
  <conditionalFormatting sqref="BC48:BC49">
    <cfRule type="expression" dxfId="1808" priority="345" stopIfTrue="1">
      <formula>IF(ERROR&gt;0,TRUE,IF(CIRCUITS&lt;11,TRUE,FALSE))</formula>
    </cfRule>
    <cfRule type="expression" dxfId="1807" priority="346" stopIfTrue="1">
      <formula>IF(CIR_11="PTP",TRUE,FALSE)</formula>
    </cfRule>
  </conditionalFormatting>
  <conditionalFormatting sqref="BC50">
    <cfRule type="expression" dxfId="1806" priority="347" stopIfTrue="1">
      <formula>IF(ERROR&gt;0,TRUE,IF(CIRCUITS&lt;11,TRUE,FALSE))</formula>
    </cfRule>
    <cfRule type="expression" dxfId="1805" priority="348" stopIfTrue="1">
      <formula>IF(CIR_11="PTP",TRUE,FALSE)</formula>
    </cfRule>
  </conditionalFormatting>
  <conditionalFormatting sqref="BD47">
    <cfRule type="expression" dxfId="1804" priority="349" stopIfTrue="1">
      <formula>IF(ERROR&gt;0,TRUE,IF(CIRCUITS&lt;11,TRUE,FALSE))</formula>
    </cfRule>
    <cfRule type="expression" dxfId="1803" priority="350" stopIfTrue="1">
      <formula>IF(CIR_11="PTP",TRUE,FALSE)</formula>
    </cfRule>
  </conditionalFormatting>
  <conditionalFormatting sqref="BD50">
    <cfRule type="expression" dxfId="1802" priority="351" stopIfTrue="1">
      <formula>IF(ERROR&gt;0,TRUE,IF(CIRCUITS&lt;11,TRUE,FALSE))</formula>
    </cfRule>
    <cfRule type="expression" dxfId="1801" priority="352" stopIfTrue="1">
      <formula>IF(CIR_11="PTP",TRUE,FALSE)</formula>
    </cfRule>
  </conditionalFormatting>
  <conditionalFormatting sqref="BG38:BG46 BH48:BH49">
    <cfRule type="expression" dxfId="1800" priority="353" stopIfTrue="1">
      <formula>IF(ERROR&gt;0,TRUE,IF(CIRCUITS&lt;12,TRUE,FALSE))</formula>
    </cfRule>
    <cfRule type="expression" dxfId="1799" priority="354" stopIfTrue="1">
      <formula>IF(CIR_12="PTP",TRUE,FALSE)</formula>
    </cfRule>
  </conditionalFormatting>
  <conditionalFormatting sqref="BG47">
    <cfRule type="expression" dxfId="1798" priority="355" stopIfTrue="1">
      <formula>IF(ERROR&gt;0,TRUE,IF(CIRCUITS&lt;12,TRUE,FALSE))</formula>
    </cfRule>
    <cfRule type="expression" dxfId="1797" priority="356" stopIfTrue="1">
      <formula>IF(CIR_12="PTP",TRUE,FALSE)</formula>
    </cfRule>
  </conditionalFormatting>
  <conditionalFormatting sqref="BG48:BG49">
    <cfRule type="expression" dxfId="1796" priority="357" stopIfTrue="1">
      <formula>IF(ERROR&gt;0,TRUE,IF(CIRCUITS&lt;12,TRUE,FALSE))</formula>
    </cfRule>
    <cfRule type="expression" dxfId="1795" priority="358" stopIfTrue="1">
      <formula>IF(CIR_12="PTP",TRUE,FALSE)</formula>
    </cfRule>
  </conditionalFormatting>
  <conditionalFormatting sqref="BG50">
    <cfRule type="expression" dxfId="1794" priority="359" stopIfTrue="1">
      <formula>IF(ERROR&gt;0,TRUE,IF(CIRCUITS&lt;12,TRUE,FALSE))</formula>
    </cfRule>
    <cfRule type="expression" dxfId="1793" priority="360" stopIfTrue="1">
      <formula>IF(CIR_12="PTP",TRUE,FALSE)</formula>
    </cfRule>
  </conditionalFormatting>
  <conditionalFormatting sqref="BH47">
    <cfRule type="expression" dxfId="1792" priority="361" stopIfTrue="1">
      <formula>IF(ERROR&gt;0,TRUE,IF(CIRCUITS&lt;12,TRUE,FALSE))</formula>
    </cfRule>
    <cfRule type="expression" dxfId="1791" priority="362" stopIfTrue="1">
      <formula>IF(CIR_12="PTP",TRUE,FALSE)</formula>
    </cfRule>
  </conditionalFormatting>
  <conditionalFormatting sqref="BH50">
    <cfRule type="expression" dxfId="1790" priority="363" stopIfTrue="1">
      <formula>IF(ERROR&gt;0,TRUE,IF(CIRCUITS&lt;12,TRUE,FALSE))</formula>
    </cfRule>
    <cfRule type="expression" dxfId="1789" priority="364" stopIfTrue="1">
      <formula>IF(CIR_12="PTP",TRUE,FALSE)</formula>
    </cfRule>
  </conditionalFormatting>
  <conditionalFormatting sqref="BK38:BK46 BL48:BL49">
    <cfRule type="expression" dxfId="1788" priority="365" stopIfTrue="1">
      <formula>IF(ERROR&gt;0,TRUE,IF(CIRCUITS&lt;13,TRUE,FALSE))</formula>
    </cfRule>
    <cfRule type="expression" dxfId="1787" priority="366" stopIfTrue="1">
      <formula>IF(CIR_13="PTP",TRUE,FALSE)</formula>
    </cfRule>
  </conditionalFormatting>
  <conditionalFormatting sqref="BK47">
    <cfRule type="expression" dxfId="1786" priority="367" stopIfTrue="1">
      <formula>IF(ERROR&gt;0,TRUE,IF(CIRCUITS&lt;13,TRUE,FALSE))</formula>
    </cfRule>
    <cfRule type="expression" dxfId="1785" priority="368" stopIfTrue="1">
      <formula>IF(CIR_13="PTP",TRUE,FALSE)</formula>
    </cfRule>
  </conditionalFormatting>
  <conditionalFormatting sqref="BK48:BK49">
    <cfRule type="expression" dxfId="1784" priority="369" stopIfTrue="1">
      <formula>IF(ERROR&gt;0,TRUE,IF(CIRCUITS&lt;13,TRUE,FALSE))</formula>
    </cfRule>
    <cfRule type="expression" dxfId="1783" priority="370" stopIfTrue="1">
      <formula>IF(CIR_13="PTP",TRUE,FALSE)</formula>
    </cfRule>
  </conditionalFormatting>
  <conditionalFormatting sqref="BK50">
    <cfRule type="expression" dxfId="1782" priority="371" stopIfTrue="1">
      <formula>IF(ERROR&gt;0,TRUE,IF(CIRCUITS&lt;13,TRUE,FALSE))</formula>
    </cfRule>
    <cfRule type="expression" dxfId="1781" priority="372" stopIfTrue="1">
      <formula>IF(CIR_13="PTP",TRUE,FALSE)</formula>
    </cfRule>
  </conditionalFormatting>
  <conditionalFormatting sqref="BL47">
    <cfRule type="expression" dxfId="1780" priority="373" stopIfTrue="1">
      <formula>IF(ERROR&gt;0,TRUE,IF(CIRCUITS&lt;13,TRUE,FALSE))</formula>
    </cfRule>
    <cfRule type="expression" dxfId="1779" priority="374" stopIfTrue="1">
      <formula>IF(CIR_13="PTP",TRUE,FALSE)</formula>
    </cfRule>
  </conditionalFormatting>
  <conditionalFormatting sqref="BL50">
    <cfRule type="expression" dxfId="1778" priority="375" stopIfTrue="1">
      <formula>IF(ERROR&gt;0,TRUE,IF(CIRCUITS&lt;13,TRUE,FALSE))</formula>
    </cfRule>
    <cfRule type="expression" dxfId="1777" priority="376" stopIfTrue="1">
      <formula>IF(CIR_13="PTP",TRUE,FALSE)</formula>
    </cfRule>
  </conditionalFormatting>
  <conditionalFormatting sqref="BS38:BS46 BT48:BT49">
    <cfRule type="expression" dxfId="1776" priority="377" stopIfTrue="1">
      <formula>IF(ERROR&gt;0,TRUE,IF(CIRCUITS&lt;15,TRUE,FALSE))</formula>
    </cfRule>
    <cfRule type="expression" dxfId="1775" priority="378" stopIfTrue="1">
      <formula>IF(CIR_15="PTP",TRUE,FALSE)</formula>
    </cfRule>
  </conditionalFormatting>
  <conditionalFormatting sqref="BS47">
    <cfRule type="expression" dxfId="1774" priority="379" stopIfTrue="1">
      <formula>IF(ERROR&gt;0,TRUE,IF(CIRCUITS&lt;15,TRUE,FALSE))</formula>
    </cfRule>
    <cfRule type="expression" dxfId="1773" priority="380" stopIfTrue="1">
      <formula>IF(CIR_15="PTP",TRUE,FALSE)</formula>
    </cfRule>
  </conditionalFormatting>
  <conditionalFormatting sqref="BS48:BS49">
    <cfRule type="expression" dxfId="1772" priority="381" stopIfTrue="1">
      <formula>IF(ERROR&gt;0,TRUE,IF(CIRCUITS&lt;15,TRUE,FALSE))</formula>
    </cfRule>
    <cfRule type="expression" dxfId="1771" priority="382" stopIfTrue="1">
      <formula>IF(CIR_15="PTP",TRUE,FALSE)</formula>
    </cfRule>
  </conditionalFormatting>
  <conditionalFormatting sqref="BS50">
    <cfRule type="expression" dxfId="1770" priority="383" stopIfTrue="1">
      <formula>IF(ERROR&gt;0,TRUE,IF(CIRCUITS&lt;15,TRUE,FALSE))</formula>
    </cfRule>
    <cfRule type="expression" dxfId="1769" priority="384" stopIfTrue="1">
      <formula>IF(CIR_15="PTP",TRUE,FALSE)</formula>
    </cfRule>
  </conditionalFormatting>
  <conditionalFormatting sqref="BT47">
    <cfRule type="expression" dxfId="1768" priority="385" stopIfTrue="1">
      <formula>IF(ERROR&gt;0,TRUE,IF(CIRCUITS&lt;15,TRUE,FALSE))</formula>
    </cfRule>
    <cfRule type="expression" dxfId="1767" priority="386" stopIfTrue="1">
      <formula>IF(CIR_15="PTP",TRUE,FALSE)</formula>
    </cfRule>
  </conditionalFormatting>
  <conditionalFormatting sqref="BT50">
    <cfRule type="expression" dxfId="1766" priority="387" stopIfTrue="1">
      <formula>IF(ERROR&gt;0,TRUE,IF(CIRCUITS&lt;15,TRUE,FALSE))</formula>
    </cfRule>
    <cfRule type="expression" dxfId="1765" priority="388" stopIfTrue="1">
      <formula>IF(CIR_15="PTP",TRUE,FALSE)</formula>
    </cfRule>
  </conditionalFormatting>
  <conditionalFormatting sqref="BO38:BO46 BP48:BP49">
    <cfRule type="expression" dxfId="1764" priority="389" stopIfTrue="1">
      <formula>IF(ERROR&gt;0,TRUE,IF(CIRCUITS&lt;14,TRUE,FALSE))</formula>
    </cfRule>
    <cfRule type="expression" dxfId="1763" priority="390" stopIfTrue="1">
      <formula>IF(CIR_14="PTP",TRUE,FALSE)</formula>
    </cfRule>
  </conditionalFormatting>
  <conditionalFormatting sqref="BO47">
    <cfRule type="expression" dxfId="1762" priority="391" stopIfTrue="1">
      <formula>IF(ERROR&gt;0,TRUE,IF(CIRCUITS&lt;14,TRUE,FALSE))</formula>
    </cfRule>
    <cfRule type="expression" dxfId="1761" priority="392" stopIfTrue="1">
      <formula>IF(CIR_14="PTP",TRUE,FALSE)</formula>
    </cfRule>
  </conditionalFormatting>
  <conditionalFormatting sqref="BO48:BO49">
    <cfRule type="expression" dxfId="1760" priority="393" stopIfTrue="1">
      <formula>IF(ERROR&gt;0,TRUE,IF(CIRCUITS&lt;14,TRUE,FALSE))</formula>
    </cfRule>
    <cfRule type="expression" dxfId="1759" priority="394" stopIfTrue="1">
      <formula>IF(CIR_14="PTP",TRUE,FALSE)</formula>
    </cfRule>
  </conditionalFormatting>
  <conditionalFormatting sqref="BO50">
    <cfRule type="expression" dxfId="1758" priority="395" stopIfTrue="1">
      <formula>IF(ERROR&gt;0,TRUE,IF(CIRCUITS&lt;14,TRUE,FALSE))</formula>
    </cfRule>
    <cfRule type="expression" dxfId="1757" priority="396" stopIfTrue="1">
      <formula>IF(CIR_14="PTP",TRUE,FALSE)</formula>
    </cfRule>
  </conditionalFormatting>
  <conditionalFormatting sqref="BP47">
    <cfRule type="expression" dxfId="1756" priority="397" stopIfTrue="1">
      <formula>IF(ERROR&gt;0,TRUE,IF(CIRCUITS&lt;14,TRUE,FALSE))</formula>
    </cfRule>
    <cfRule type="expression" dxfId="1755" priority="398" stopIfTrue="1">
      <formula>IF(CIR_14="PTP",TRUE,FALSE)</formula>
    </cfRule>
  </conditionalFormatting>
  <conditionalFormatting sqref="BP50">
    <cfRule type="expression" dxfId="1754" priority="399" stopIfTrue="1">
      <formula>IF(ERROR&gt;0,TRUE,IF(CIRCUITS&lt;14,TRUE,FALSE))</formula>
    </cfRule>
    <cfRule type="expression" dxfId="1753" priority="400" stopIfTrue="1">
      <formula>IF(CIR_14="PTP",TRUE,FALSE)</formula>
    </cfRule>
  </conditionalFormatting>
  <conditionalFormatting sqref="BW38:BW46 BX48:BX49">
    <cfRule type="expression" dxfId="1752" priority="401" stopIfTrue="1">
      <formula>IF(ERROR&gt;0,TRUE,IF(CIRCUITS&lt;16,TRUE,FALSE))</formula>
    </cfRule>
    <cfRule type="expression" dxfId="1751" priority="402" stopIfTrue="1">
      <formula>IF(CIR_16="PTP",TRUE,FALSE)</formula>
    </cfRule>
  </conditionalFormatting>
  <conditionalFormatting sqref="BW47">
    <cfRule type="expression" dxfId="1750" priority="403" stopIfTrue="1">
      <formula>IF(ERROR&gt;0,TRUE,IF(CIRCUITS&lt;16,TRUE,FALSE))</formula>
    </cfRule>
    <cfRule type="expression" dxfId="1749" priority="404" stopIfTrue="1">
      <formula>IF(CIR_16="PTP",TRUE,FALSE)</formula>
    </cfRule>
  </conditionalFormatting>
  <conditionalFormatting sqref="BW48:BW49">
    <cfRule type="expression" dxfId="1748" priority="405" stopIfTrue="1">
      <formula>IF(ERROR&gt;0,TRUE,IF(CIRCUITS&lt;16,TRUE,FALSE))</formula>
    </cfRule>
    <cfRule type="expression" dxfId="1747" priority="406" stopIfTrue="1">
      <formula>IF(CIR_16="PTP",TRUE,FALSE)</formula>
    </cfRule>
  </conditionalFormatting>
  <conditionalFormatting sqref="BW50">
    <cfRule type="expression" dxfId="1746" priority="407" stopIfTrue="1">
      <formula>IF(ERROR&gt;0,TRUE,IF(CIRCUITS&lt;16,TRUE,FALSE))</formula>
    </cfRule>
    <cfRule type="expression" dxfId="1745" priority="408" stopIfTrue="1">
      <formula>IF(CIR_16="PTP",TRUE,FALSE)</formula>
    </cfRule>
  </conditionalFormatting>
  <conditionalFormatting sqref="BX47">
    <cfRule type="expression" dxfId="1744" priority="409" stopIfTrue="1">
      <formula>IF(ERROR&gt;0,TRUE,IF(CIRCUITS&lt;16,TRUE,FALSE))</formula>
    </cfRule>
    <cfRule type="expression" dxfId="1743" priority="410" stopIfTrue="1">
      <formula>IF(CIR_16="PTP",TRUE,FALSE)</formula>
    </cfRule>
  </conditionalFormatting>
  <conditionalFormatting sqref="BX50">
    <cfRule type="expression" dxfId="1742" priority="411" stopIfTrue="1">
      <formula>IF(ERROR&gt;0,TRUE,IF(CIRCUITS&lt;16,TRUE,FALSE))</formula>
    </cfRule>
    <cfRule type="expression" dxfId="1741" priority="412" stopIfTrue="1">
      <formula>IF(CIR_16="PTP",TRUE,FALSE)</formula>
    </cfRule>
  </conditionalFormatting>
  <conditionalFormatting sqref="CA38:CA46 CB48:CB49">
    <cfRule type="expression" dxfId="1740" priority="413" stopIfTrue="1">
      <formula>IF(ERROR&gt;0,TRUE,IF(CIRCUITS&lt;17,TRUE,FALSE))</formula>
    </cfRule>
    <cfRule type="expression" dxfId="1739" priority="414" stopIfTrue="1">
      <formula>IF(CIR_17="PTP",TRUE,FALSE)</formula>
    </cfRule>
  </conditionalFormatting>
  <conditionalFormatting sqref="CA47">
    <cfRule type="expression" dxfId="1738" priority="415" stopIfTrue="1">
      <formula>IF(ERROR&gt;0,TRUE,IF(CIRCUITS&lt;17,TRUE,FALSE))</formula>
    </cfRule>
    <cfRule type="expression" dxfId="1737" priority="416" stopIfTrue="1">
      <formula>IF(CIR_17="PTP",TRUE,FALSE)</formula>
    </cfRule>
  </conditionalFormatting>
  <conditionalFormatting sqref="CA48:CA49">
    <cfRule type="expression" dxfId="1736" priority="417" stopIfTrue="1">
      <formula>IF(ERROR&gt;0,TRUE,IF(CIRCUITS&lt;17,TRUE,FALSE))</formula>
    </cfRule>
    <cfRule type="expression" dxfId="1735" priority="418" stopIfTrue="1">
      <formula>IF(CIR_17="PTP",TRUE,FALSE)</formula>
    </cfRule>
  </conditionalFormatting>
  <conditionalFormatting sqref="CA50">
    <cfRule type="expression" dxfId="1734" priority="419" stopIfTrue="1">
      <formula>IF(ERROR&gt;0,TRUE,IF(CIRCUITS&lt;17,TRUE,FALSE))</formula>
    </cfRule>
    <cfRule type="expression" dxfId="1733" priority="420" stopIfTrue="1">
      <formula>IF(CIR_17="PTP",TRUE,FALSE)</formula>
    </cfRule>
  </conditionalFormatting>
  <conditionalFormatting sqref="CB47">
    <cfRule type="expression" dxfId="1732" priority="421" stopIfTrue="1">
      <formula>IF(ERROR&gt;0,TRUE,IF(CIRCUITS&lt;17,TRUE,FALSE))</formula>
    </cfRule>
    <cfRule type="expression" dxfId="1731" priority="422" stopIfTrue="1">
      <formula>IF(CIR_17="PTP",TRUE,FALSE)</formula>
    </cfRule>
  </conditionalFormatting>
  <conditionalFormatting sqref="CB50">
    <cfRule type="expression" dxfId="1730" priority="423" stopIfTrue="1">
      <formula>IF(ERROR&gt;0,TRUE,IF(CIRCUITS&lt;17,TRUE,FALSE))</formula>
    </cfRule>
    <cfRule type="expression" dxfId="1729" priority="424" stopIfTrue="1">
      <formula>IF(CIR_17="PTP",TRUE,FALSE)</formula>
    </cfRule>
  </conditionalFormatting>
  <conditionalFormatting sqref="CE38:CE46 CF48:CF49">
    <cfRule type="expression" dxfId="1728" priority="425" stopIfTrue="1">
      <formula>IF(ERROR&gt;0,TRUE,IF(CIRCUITS&lt;18,TRUE,FALSE))</formula>
    </cfRule>
    <cfRule type="expression" dxfId="1727" priority="426" stopIfTrue="1">
      <formula>IF(CIR_18="PTP",TRUE,FALSE)</formula>
    </cfRule>
  </conditionalFormatting>
  <conditionalFormatting sqref="CE47">
    <cfRule type="expression" dxfId="1726" priority="427" stopIfTrue="1">
      <formula>IF(ERROR&gt;0,TRUE,IF(CIRCUITS&lt;18,TRUE,FALSE))</formula>
    </cfRule>
    <cfRule type="expression" dxfId="1725" priority="428" stopIfTrue="1">
      <formula>IF(CIR_18="PTP",TRUE,FALSE)</formula>
    </cfRule>
  </conditionalFormatting>
  <conditionalFormatting sqref="CE48:CE49">
    <cfRule type="expression" dxfId="1724" priority="429" stopIfTrue="1">
      <formula>IF(ERROR&gt;0,TRUE,IF(CIRCUITS&lt;18,TRUE,FALSE))</formula>
    </cfRule>
    <cfRule type="expression" dxfId="1723" priority="430" stopIfTrue="1">
      <formula>IF(CIR_18="PTP",TRUE,FALSE)</formula>
    </cfRule>
  </conditionalFormatting>
  <conditionalFormatting sqref="CE50">
    <cfRule type="expression" dxfId="1722" priority="431" stopIfTrue="1">
      <formula>IF(ERROR&gt;0,TRUE,IF(CIRCUITS&lt;18,TRUE,FALSE))</formula>
    </cfRule>
    <cfRule type="expression" dxfId="1721" priority="432" stopIfTrue="1">
      <formula>IF(CIR_18="PTP",TRUE,FALSE)</formula>
    </cfRule>
  </conditionalFormatting>
  <conditionalFormatting sqref="CF47">
    <cfRule type="expression" dxfId="1720" priority="433" stopIfTrue="1">
      <formula>IF(ERROR&gt;0,TRUE,IF(CIRCUITS&lt;18,TRUE,FALSE))</formula>
    </cfRule>
    <cfRule type="expression" dxfId="1719" priority="434" stopIfTrue="1">
      <formula>IF(CIR_18="PTP",TRUE,FALSE)</formula>
    </cfRule>
  </conditionalFormatting>
  <conditionalFormatting sqref="CF50">
    <cfRule type="expression" dxfId="1718" priority="435" stopIfTrue="1">
      <formula>IF(ERROR&gt;0,TRUE,IF(CIRCUITS&lt;18,TRUE,FALSE))</formula>
    </cfRule>
    <cfRule type="expression" dxfId="1717" priority="436" stopIfTrue="1">
      <formula>IF(CIR_18="PTP",TRUE,FALSE)</formula>
    </cfRule>
  </conditionalFormatting>
  <conditionalFormatting sqref="CI38:CI46 CJ48:CJ49">
    <cfRule type="expression" dxfId="1716" priority="437" stopIfTrue="1">
      <formula>IF(ERROR&gt;0,TRUE,IF(CIRCUITS&lt;19,TRUE,FALSE))</formula>
    </cfRule>
    <cfRule type="expression" dxfId="1715" priority="438" stopIfTrue="1">
      <formula>IF(CIR_19="PTP",TRUE,FALSE)</formula>
    </cfRule>
  </conditionalFormatting>
  <conditionalFormatting sqref="CI47">
    <cfRule type="expression" dxfId="1714" priority="439" stopIfTrue="1">
      <formula>IF(ERROR&gt;0,TRUE,IF(CIRCUITS&lt;19,TRUE,FALSE))</formula>
    </cfRule>
    <cfRule type="expression" dxfId="1713" priority="440" stopIfTrue="1">
      <formula>IF(CIR_19="PTP",TRUE,FALSE)</formula>
    </cfRule>
  </conditionalFormatting>
  <conditionalFormatting sqref="CI48:CI49">
    <cfRule type="expression" dxfId="1712" priority="441" stopIfTrue="1">
      <formula>IF(ERROR&gt;0,TRUE,IF(CIRCUITS&lt;19,TRUE,FALSE))</formula>
    </cfRule>
    <cfRule type="expression" dxfId="1711" priority="442" stopIfTrue="1">
      <formula>IF(CIR_19="PTP",TRUE,FALSE)</formula>
    </cfRule>
  </conditionalFormatting>
  <conditionalFormatting sqref="CI50">
    <cfRule type="expression" dxfId="1710" priority="443" stopIfTrue="1">
      <formula>IF(ERROR&gt;0,TRUE,IF(CIRCUITS&lt;19,TRUE,FALSE))</formula>
    </cfRule>
    <cfRule type="expression" dxfId="1709" priority="444" stopIfTrue="1">
      <formula>IF(CIR_19="PTP",TRUE,FALSE)</formula>
    </cfRule>
  </conditionalFormatting>
  <conditionalFormatting sqref="CJ47">
    <cfRule type="expression" dxfId="1708" priority="445" stopIfTrue="1">
      <formula>IF(ERROR&gt;0,TRUE,IF(CIRCUITS&lt;19,TRUE,FALSE))</formula>
    </cfRule>
    <cfRule type="expression" dxfId="1707" priority="446" stopIfTrue="1">
      <formula>IF(CIR_19="PTP",TRUE,FALSE)</formula>
    </cfRule>
  </conditionalFormatting>
  <conditionalFormatting sqref="CJ50">
    <cfRule type="expression" dxfId="1706" priority="447" stopIfTrue="1">
      <formula>IF(ERROR&gt;0,TRUE,IF(CIRCUITS&lt;19,TRUE,FALSE))</formula>
    </cfRule>
    <cfRule type="expression" dxfId="1705" priority="448" stopIfTrue="1">
      <formula>IF(CIR_19="PTP",TRUE,FALSE)</formula>
    </cfRule>
  </conditionalFormatting>
  <conditionalFormatting sqref="CM38:CM46 CN48:CN49">
    <cfRule type="expression" dxfId="1704" priority="449" stopIfTrue="1">
      <formula>IF(ERROR&gt;0,TRUE,IF(CIRCUITS&lt;20,TRUE,FALSE))</formula>
    </cfRule>
    <cfRule type="expression" dxfId="1703" priority="450" stopIfTrue="1">
      <formula>IF(CIR_20="PTP",TRUE,FALSE)</formula>
    </cfRule>
  </conditionalFormatting>
  <conditionalFormatting sqref="CM47">
    <cfRule type="expression" dxfId="1702" priority="451" stopIfTrue="1">
      <formula>IF(ERROR&gt;0,TRUE,IF(CIRCUITS&lt;20,TRUE,FALSE))</formula>
    </cfRule>
    <cfRule type="expression" dxfId="1701" priority="452" stopIfTrue="1">
      <formula>IF(CIR_20="PTP",TRUE,FALSE)</formula>
    </cfRule>
  </conditionalFormatting>
  <conditionalFormatting sqref="CM48:CM49">
    <cfRule type="expression" dxfId="1700" priority="453" stopIfTrue="1">
      <formula>IF(ERROR&gt;0,TRUE,IF(CIRCUITS&lt;20,TRUE,FALSE))</formula>
    </cfRule>
    <cfRule type="expression" dxfId="1699" priority="454" stopIfTrue="1">
      <formula>IF(CIR_20="PTP",TRUE,FALSE)</formula>
    </cfRule>
  </conditionalFormatting>
  <conditionalFormatting sqref="CM50">
    <cfRule type="expression" dxfId="1698" priority="455" stopIfTrue="1">
      <formula>IF(ERROR&gt;0,TRUE,IF(CIRCUITS&lt;20,TRUE,FALSE))</formula>
    </cfRule>
    <cfRule type="expression" dxfId="1697" priority="456" stopIfTrue="1">
      <formula>IF(CIR_20="PTP",TRUE,FALSE)</formula>
    </cfRule>
  </conditionalFormatting>
  <conditionalFormatting sqref="CN47">
    <cfRule type="expression" dxfId="1696" priority="457" stopIfTrue="1">
      <formula>IF(ERROR&gt;0,TRUE,IF(CIRCUITS&lt;20,TRUE,FALSE))</formula>
    </cfRule>
    <cfRule type="expression" dxfId="1695" priority="458" stopIfTrue="1">
      <formula>IF(CIR_20="PTP",TRUE,FALSE)</formula>
    </cfRule>
  </conditionalFormatting>
  <conditionalFormatting sqref="CN50">
    <cfRule type="expression" dxfId="1694" priority="459" stopIfTrue="1">
      <formula>IF(ERROR&gt;0,TRUE,IF(CIRCUITS&lt;20,TRUE,FALSE))</formula>
    </cfRule>
    <cfRule type="expression" dxfId="1693" priority="460" stopIfTrue="1">
      <formula>IF(CIR_20="PTP",TRUE,FALSE)</formula>
    </cfRule>
  </conditionalFormatting>
  <conditionalFormatting sqref="CQ38:CQ46 CR48:CR49">
    <cfRule type="expression" dxfId="1692" priority="461" stopIfTrue="1">
      <formula>IF(ERROR&gt;0,TRUE,IF(CIRCUITS&lt;21,TRUE,FALSE))</formula>
    </cfRule>
    <cfRule type="expression" dxfId="1691" priority="462" stopIfTrue="1">
      <formula>IF(CIR_21="PTP",TRUE,FALSE)</formula>
    </cfRule>
  </conditionalFormatting>
  <conditionalFormatting sqref="CQ47">
    <cfRule type="expression" dxfId="1690" priority="463" stopIfTrue="1">
      <formula>IF(ERROR&gt;0,TRUE,IF(CIRCUITS&lt;21,TRUE,FALSE))</formula>
    </cfRule>
    <cfRule type="expression" dxfId="1689" priority="464" stopIfTrue="1">
      <formula>IF(CIR_21="PTP",TRUE,FALSE)</formula>
    </cfRule>
  </conditionalFormatting>
  <conditionalFormatting sqref="CQ48:CQ49">
    <cfRule type="expression" dxfId="1688" priority="465" stopIfTrue="1">
      <formula>IF(ERROR&gt;0,TRUE,IF(CIRCUITS&lt;21,TRUE,FALSE))</formula>
    </cfRule>
    <cfRule type="expression" dxfId="1687" priority="466" stopIfTrue="1">
      <formula>IF(CIR_21="PTP",TRUE,FALSE)</formula>
    </cfRule>
  </conditionalFormatting>
  <conditionalFormatting sqref="CQ50">
    <cfRule type="expression" dxfId="1686" priority="467" stopIfTrue="1">
      <formula>IF(ERROR&gt;0,TRUE,IF(CIRCUITS&lt;21,TRUE,FALSE))</formula>
    </cfRule>
    <cfRule type="expression" dxfId="1685" priority="468" stopIfTrue="1">
      <formula>IF(CIR_21="PTP",TRUE,FALSE)</formula>
    </cfRule>
  </conditionalFormatting>
  <conditionalFormatting sqref="CR47">
    <cfRule type="expression" dxfId="1684" priority="469" stopIfTrue="1">
      <formula>IF(ERROR&gt;0,TRUE,IF(CIRCUITS&lt;21,TRUE,FALSE))</formula>
    </cfRule>
    <cfRule type="expression" dxfId="1683" priority="470" stopIfTrue="1">
      <formula>IF(CIR_21="PTP",TRUE,FALSE)</formula>
    </cfRule>
  </conditionalFormatting>
  <conditionalFormatting sqref="CR50">
    <cfRule type="expression" dxfId="1682" priority="471" stopIfTrue="1">
      <formula>IF(ERROR&gt;0,TRUE,IF(CIRCUITS&lt;21,TRUE,FALSE))</formula>
    </cfRule>
    <cfRule type="expression" dxfId="1681" priority="472" stopIfTrue="1">
      <formula>IF(CIR_21="PTP",TRUE,FALSE)</formula>
    </cfRule>
  </conditionalFormatting>
  <conditionalFormatting sqref="CU38:CU46 CV48:CV49">
    <cfRule type="expression" dxfId="1680" priority="473" stopIfTrue="1">
      <formula>IF(ERROR&gt;0,TRUE,IF(CIRCUITS&lt;22,TRUE,FALSE))</formula>
    </cfRule>
    <cfRule type="expression" dxfId="1679" priority="474" stopIfTrue="1">
      <formula>IF(CIR_22="PTP",TRUE,FALSE)</formula>
    </cfRule>
  </conditionalFormatting>
  <conditionalFormatting sqref="CU47">
    <cfRule type="expression" dxfId="1678" priority="475" stopIfTrue="1">
      <formula>IF(ERROR&gt;0,TRUE,IF(CIRCUITS&lt;22,TRUE,FALSE))</formula>
    </cfRule>
    <cfRule type="expression" dxfId="1677" priority="476" stopIfTrue="1">
      <formula>IF(CIR_22="PTP",TRUE,FALSE)</formula>
    </cfRule>
  </conditionalFormatting>
  <conditionalFormatting sqref="CU48:CU49">
    <cfRule type="expression" dxfId="1676" priority="477" stopIfTrue="1">
      <formula>IF(ERROR&gt;0,TRUE,IF(CIRCUITS&lt;22,TRUE,FALSE))</formula>
    </cfRule>
    <cfRule type="expression" dxfId="1675" priority="478" stopIfTrue="1">
      <formula>IF(CIR_22="PTP",TRUE,FALSE)</formula>
    </cfRule>
  </conditionalFormatting>
  <conditionalFormatting sqref="CU50">
    <cfRule type="expression" dxfId="1674" priority="479" stopIfTrue="1">
      <formula>IF(ERROR&gt;0,TRUE,IF(CIRCUITS&lt;22,TRUE,FALSE))</formula>
    </cfRule>
    <cfRule type="expression" dxfId="1673" priority="480" stopIfTrue="1">
      <formula>IF(CIR_22="PTP",TRUE,FALSE)</formula>
    </cfRule>
  </conditionalFormatting>
  <conditionalFormatting sqref="CV47">
    <cfRule type="expression" dxfId="1672" priority="481" stopIfTrue="1">
      <formula>IF(ERROR&gt;0,TRUE,IF(CIRCUITS&lt;22,TRUE,FALSE))</formula>
    </cfRule>
    <cfRule type="expression" dxfId="1671" priority="482" stopIfTrue="1">
      <formula>IF(CIR_22="PTP",TRUE,FALSE)</formula>
    </cfRule>
  </conditionalFormatting>
  <conditionalFormatting sqref="CV50">
    <cfRule type="expression" dxfId="1670" priority="483" stopIfTrue="1">
      <formula>IF(ERROR&gt;0,TRUE,IF(CIRCUITS&lt;22,TRUE,FALSE))</formula>
    </cfRule>
    <cfRule type="expression" dxfId="1669" priority="484" stopIfTrue="1">
      <formula>IF(CIR_22="PTP",TRUE,FALSE)</formula>
    </cfRule>
  </conditionalFormatting>
  <conditionalFormatting sqref="CY38:CY46 CZ48:CZ49">
    <cfRule type="expression" dxfId="1668" priority="485" stopIfTrue="1">
      <formula>IF(ERROR&gt;0,TRUE,IF(CIRCUITS&lt;23,TRUE,FALSE))</formula>
    </cfRule>
    <cfRule type="expression" dxfId="1667" priority="486" stopIfTrue="1">
      <formula>IF(CIR_23="PTP",TRUE,FALSE)</formula>
    </cfRule>
  </conditionalFormatting>
  <conditionalFormatting sqref="CY47">
    <cfRule type="expression" dxfId="1666" priority="487" stopIfTrue="1">
      <formula>IF(ERROR&gt;0,TRUE,IF(CIRCUITS&lt;23,TRUE,FALSE))</formula>
    </cfRule>
    <cfRule type="expression" dxfId="1665" priority="488" stopIfTrue="1">
      <formula>IF(CIR_23="PTP",TRUE,FALSE)</formula>
    </cfRule>
  </conditionalFormatting>
  <conditionalFormatting sqref="CY48:CY49">
    <cfRule type="expression" dxfId="1664" priority="489" stopIfTrue="1">
      <formula>IF(ERROR&gt;0,TRUE,IF(CIRCUITS&lt;23,TRUE,FALSE))</formula>
    </cfRule>
    <cfRule type="expression" dxfId="1663" priority="490" stopIfTrue="1">
      <formula>IF(CIR_23="PTP",TRUE,FALSE)</formula>
    </cfRule>
  </conditionalFormatting>
  <conditionalFormatting sqref="CY50">
    <cfRule type="expression" dxfId="1662" priority="491" stopIfTrue="1">
      <formula>IF(ERROR&gt;0,TRUE,IF(CIRCUITS&lt;23,TRUE,FALSE))</formula>
    </cfRule>
    <cfRule type="expression" dxfId="1661" priority="492" stopIfTrue="1">
      <formula>IF(CIR_23="PTP",TRUE,FALSE)</formula>
    </cfRule>
  </conditionalFormatting>
  <conditionalFormatting sqref="CZ47">
    <cfRule type="expression" dxfId="1660" priority="493" stopIfTrue="1">
      <formula>IF(ERROR&gt;0,TRUE,IF(CIRCUITS&lt;23,TRUE,FALSE))</formula>
    </cfRule>
    <cfRule type="expression" dxfId="1659" priority="494" stopIfTrue="1">
      <formula>IF(CIR_23="PTP",TRUE,FALSE)</formula>
    </cfRule>
  </conditionalFormatting>
  <conditionalFormatting sqref="CZ50">
    <cfRule type="expression" dxfId="1658" priority="495" stopIfTrue="1">
      <formula>IF(ERROR&gt;0,TRUE,IF(CIRCUITS&lt;23,TRUE,FALSE))</formula>
    </cfRule>
    <cfRule type="expression" dxfId="1657" priority="496" stopIfTrue="1">
      <formula>IF(CIR_23="PTP",TRUE,FALSE)</formula>
    </cfRule>
  </conditionalFormatting>
  <conditionalFormatting sqref="DC38:DC46 DD48:DD49">
    <cfRule type="expression" dxfId="1656" priority="497" stopIfTrue="1">
      <formula>IF(ERROR&gt;0,TRUE,IF(CIRCUITS&lt;24,TRUE,FALSE))</formula>
    </cfRule>
    <cfRule type="expression" dxfId="1655" priority="498" stopIfTrue="1">
      <formula>IF(CIR_24="PTP",TRUE,FALSE)</formula>
    </cfRule>
  </conditionalFormatting>
  <conditionalFormatting sqref="DC47">
    <cfRule type="expression" dxfId="1654" priority="499" stopIfTrue="1">
      <formula>IF(ERROR&gt;0,TRUE,IF(CIRCUITS&lt;24,TRUE,FALSE))</formula>
    </cfRule>
    <cfRule type="expression" dxfId="1653" priority="500" stopIfTrue="1">
      <formula>IF(CIR_24="PTP",TRUE,FALSE)</formula>
    </cfRule>
  </conditionalFormatting>
  <conditionalFormatting sqref="DC48:DC49">
    <cfRule type="expression" dxfId="1652" priority="501" stopIfTrue="1">
      <formula>IF(ERROR&gt;0,TRUE,IF(CIRCUITS&lt;24,TRUE,FALSE))</formula>
    </cfRule>
    <cfRule type="expression" dxfId="1651" priority="502" stopIfTrue="1">
      <formula>IF(CIR_24="PTP",TRUE,FALSE)</formula>
    </cfRule>
  </conditionalFormatting>
  <conditionalFormatting sqref="DC50">
    <cfRule type="expression" dxfId="1650" priority="503" stopIfTrue="1">
      <formula>IF(ERROR&gt;0,TRUE,IF(CIRCUITS&lt;24,TRUE,FALSE))</formula>
    </cfRule>
    <cfRule type="expression" dxfId="1649" priority="504" stopIfTrue="1">
      <formula>IF(CIR_24="PTP",TRUE,FALSE)</formula>
    </cfRule>
  </conditionalFormatting>
  <conditionalFormatting sqref="DD47">
    <cfRule type="expression" dxfId="1648" priority="505" stopIfTrue="1">
      <formula>IF(ERROR&gt;0,TRUE,IF(CIRCUITS&lt;24,TRUE,FALSE))</formula>
    </cfRule>
    <cfRule type="expression" dxfId="1647" priority="506" stopIfTrue="1">
      <formula>IF(CIR_24="PTP",TRUE,FALSE)</formula>
    </cfRule>
  </conditionalFormatting>
  <conditionalFormatting sqref="DD50">
    <cfRule type="expression" dxfId="1646" priority="507" stopIfTrue="1">
      <formula>IF(ERROR&gt;0,TRUE,IF(CIRCUITS&lt;24,TRUE,FALSE))</formula>
    </cfRule>
    <cfRule type="expression" dxfId="1645" priority="508" stopIfTrue="1">
      <formula>IF(CIR_24="PTP",TRUE,FALSE)</formula>
    </cfRule>
  </conditionalFormatting>
  <conditionalFormatting sqref="L11:L15">
    <cfRule type="expression" dxfId="1644" priority="509" stopIfTrue="1">
      <formula>IF(ERROR&gt;0,TRUE,IF(CIRCUITS&lt;1,TRUE,FALSE))</formula>
    </cfRule>
    <cfRule type="expression" dxfId="1643" priority="510" stopIfTrue="1">
      <formula>IF(GROUND="NO",TRUE,FALSE)</formula>
    </cfRule>
  </conditionalFormatting>
  <conditionalFormatting sqref="P5">
    <cfRule type="expression" dxfId="1642" priority="511" stopIfTrue="1">
      <formula>IF(ERROR&gt;0,TRUE,IF(CIRCUITS&lt;1,TRUE,FALSE))</formula>
    </cfRule>
    <cfRule type="expression" dxfId="1641" priority="512" stopIfTrue="1">
      <formula>IF(CIRCUITS&gt;1,TRUE,FALSE)</formula>
    </cfRule>
  </conditionalFormatting>
  <conditionalFormatting sqref="Q5">
    <cfRule type="expression" dxfId="1640" priority="513" stopIfTrue="1">
      <formula>IF(OR(ERROR&gt;0,CIRCUITS&lt;2),TRUE,FALSE)</formula>
    </cfRule>
  </conditionalFormatting>
  <conditionalFormatting sqref="R5:S5">
    <cfRule type="expression" dxfId="1639" priority="514" stopIfTrue="1">
      <formula>IF(ERROR&gt;0,TRUE,FALSE)</formula>
    </cfRule>
    <cfRule type="expression" dxfId="1638" priority="515" stopIfTrue="1">
      <formula>IF(CIRCUITS&gt;1,TRUE,FALSE)</formula>
    </cfRule>
  </conditionalFormatting>
  <conditionalFormatting sqref="O6">
    <cfRule type="expression" dxfId="1637" priority="516" stopIfTrue="1">
      <formula>IF(ERROR&gt;0,TRUE,IF(CIRCUITS&lt;1,TRUE,FALSE))</formula>
    </cfRule>
    <cfRule type="expression" dxfId="1636" priority="517" stopIfTrue="1">
      <formula>IF(METER_01="YES",TRUE,FALSE)</formula>
    </cfRule>
  </conditionalFormatting>
  <conditionalFormatting sqref="O7">
    <cfRule type="expression" dxfId="1635" priority="518" stopIfTrue="1">
      <formula>IF(ERROR&gt;0,TRUE,IF(CIRCUITS&lt;1,TRUE,FALSE))</formula>
    </cfRule>
    <cfRule type="expression" dxfId="1634" priority="519" stopIfTrue="1">
      <formula>IF(METER_01="YES",TRUE,FALSE)</formula>
    </cfRule>
  </conditionalFormatting>
  <conditionalFormatting sqref="P6">
    <cfRule type="expression" dxfId="1633" priority="520" stopIfTrue="1">
      <formula>IF(ERROR&gt;0,TRUE,IF(CIRCUITS&lt;1,TRUE,FALSE))</formula>
    </cfRule>
    <cfRule type="expression" dxfId="1632" priority="521" stopIfTrue="1">
      <formula>IF(METER_01="YES",TRUE,FALSE)</formula>
    </cfRule>
  </conditionalFormatting>
  <conditionalFormatting sqref="P7">
    <cfRule type="expression" dxfId="1631" priority="522" stopIfTrue="1">
      <formula>IF(ERROR&gt;0,TRUE,IF(CIRCUITS&lt;1,TRUE,FALSE))</formula>
    </cfRule>
    <cfRule type="expression" dxfId="1630" priority="523" stopIfTrue="1">
      <formula>IF(METER_01="YES",TRUE,FALSE)</formula>
    </cfRule>
  </conditionalFormatting>
  <conditionalFormatting sqref="S6">
    <cfRule type="expression" dxfId="1629" priority="524" stopIfTrue="1">
      <formula>IF(ERROR&gt;0,TRUE,FALSE)</formula>
    </cfRule>
    <cfRule type="expression" dxfId="1628" priority="525" stopIfTrue="1">
      <formula>IF(AND(CIRCUITS&gt;1,METER_02="YES"),TRUE,FALSE)</formula>
    </cfRule>
  </conditionalFormatting>
  <conditionalFormatting sqref="S7">
    <cfRule type="expression" dxfId="1627" priority="526" stopIfTrue="1">
      <formula>IF(ERROR&gt;0,TRUE,FALSE)</formula>
    </cfRule>
    <cfRule type="expression" dxfId="1626" priority="527" stopIfTrue="1">
      <formula>IF(AND(CIRCUITS&gt;1,METER_02="YES"),TRUE,FALSE)</formula>
    </cfRule>
  </conditionalFormatting>
  <conditionalFormatting sqref="U2:W2">
    <cfRule type="expression" dxfId="1625" priority="528" stopIfTrue="1">
      <formula>IF(ERROR&gt;0,TRUE,FALSE)</formula>
    </cfRule>
    <cfRule type="expression" dxfId="1624" priority="529" stopIfTrue="1">
      <formula>IF(CIRCUITS&gt;1,TRUE,FALSE)</formula>
    </cfRule>
  </conditionalFormatting>
  <conditionalFormatting sqref="Y2:AA2">
    <cfRule type="expression" dxfId="1623" priority="530" stopIfTrue="1">
      <formula>IF(ERROR&gt;0,TRUE,FALSE)</formula>
    </cfRule>
    <cfRule type="expression" dxfId="1622" priority="531" stopIfTrue="1">
      <formula>IF(CIRCUITS&gt;2,TRUE,FALSE)</formula>
    </cfRule>
  </conditionalFormatting>
  <conditionalFormatting sqref="U5:W5">
    <cfRule type="expression" dxfId="1621" priority="532" stopIfTrue="1">
      <formula>IF(ERROR&gt;0,TRUE,FALSE)</formula>
    </cfRule>
    <cfRule type="expression" dxfId="1620" priority="533" stopIfTrue="1">
      <formula>IF(CIRCUITS&gt;2,TRUE,FALSE)</formula>
    </cfRule>
  </conditionalFormatting>
  <conditionalFormatting sqref="X2">
    <cfRule type="expression" dxfId="1619" priority="534" stopIfTrue="1">
      <formula>IF(ERROR&gt;0,TRUE,FALSE)</formula>
    </cfRule>
    <cfRule type="expression" dxfId="1618" priority="535" stopIfTrue="1">
      <formula>IF(CIRCUITS=2,TRUE,FALSE)</formula>
    </cfRule>
    <cfRule type="expression" dxfId="1617" priority="536" stopIfTrue="1">
      <formula>IF(CIRCUITS&gt;2,TRUE,FALSE)</formula>
    </cfRule>
  </conditionalFormatting>
  <conditionalFormatting sqref="Y11:AA11">
    <cfRule type="expression" dxfId="1616" priority="537" stopIfTrue="1">
      <formula>IF(ERROR&gt;0,TRUE,FALSE)</formula>
    </cfRule>
    <cfRule type="expression" dxfId="1615" priority="538" stopIfTrue="1">
      <formula>IF(CIRCUITS&gt;2,TRUE,FALSE)</formula>
    </cfRule>
  </conditionalFormatting>
  <conditionalFormatting sqref="W6">
    <cfRule type="expression" dxfId="1614" priority="539" stopIfTrue="1">
      <formula>IF(ERROR&gt;0,TRUE,FALSE)</formula>
    </cfRule>
    <cfRule type="expression" dxfId="1613" priority="540" stopIfTrue="1">
      <formula>IF(AND(CIRCUITS&gt;2,METER_03="YES"),TRUE,FALSE)</formula>
    </cfRule>
  </conditionalFormatting>
  <conditionalFormatting sqref="W7">
    <cfRule type="expression" dxfId="1612" priority="541" stopIfTrue="1">
      <formula>IF(ERROR&gt;0,TRUE,FALSE)</formula>
    </cfRule>
    <cfRule type="expression" dxfId="1611" priority="542" stopIfTrue="1">
      <formula>IF(AND(CIRCUITS&gt;2,METER_03="YES"),TRUE,FALSE)</formula>
    </cfRule>
  </conditionalFormatting>
  <conditionalFormatting sqref="T2">
    <cfRule type="expression" dxfId="1610" priority="543" stopIfTrue="1">
      <formula>IF(ERROR&gt;0,TRUE,FALSE)</formula>
    </cfRule>
    <cfRule type="expression" dxfId="1609" priority="544" stopIfTrue="1">
      <formula>IF(CIRCUITS=1,TRUE,FALSE)</formula>
    </cfRule>
    <cfRule type="expression" dxfId="1608" priority="545" stopIfTrue="1">
      <formula>IF(CIRCUITS&gt;1,TRUE,FALSE)</formula>
    </cfRule>
  </conditionalFormatting>
  <conditionalFormatting sqref="X3">
    <cfRule type="expression" dxfId="1607" priority="546" stopIfTrue="1">
      <formula>IF(ERROR&gt;0,TRUE,FALSE)</formula>
    </cfRule>
    <cfRule type="expression" dxfId="1606" priority="547" stopIfTrue="1">
      <formula>IF(CIRCUITS=2,TRUE,FALSE)</formula>
    </cfRule>
  </conditionalFormatting>
  <conditionalFormatting sqref="U11:W11">
    <cfRule type="expression" dxfId="1605" priority="548" stopIfTrue="1">
      <formula>IF(ERROR&gt;0,TRUE,FALSE)</formula>
    </cfRule>
    <cfRule type="expression" dxfId="1604" priority="549" stopIfTrue="1">
      <formula>IF(CIRCUITS&gt;1,TRUE,FALSE)</formula>
    </cfRule>
  </conditionalFormatting>
  <conditionalFormatting sqref="Q2:S2 Q11:S11">
    <cfRule type="expression" dxfId="1603" priority="550" stopIfTrue="1">
      <formula>IF(ERROR&gt;0,TRUE,IF(CIRCUITS=0,TRUE,FALSE))</formula>
    </cfRule>
  </conditionalFormatting>
  <conditionalFormatting sqref="T3:T4 T9">
    <cfRule type="expression" dxfId="1602" priority="551" stopIfTrue="1">
      <formula>IF(ERROR&gt;0,TRUE,IF(CIRCUITS=0,TRUE,FALSE))</formula>
    </cfRule>
    <cfRule type="expression" dxfId="1601" priority="552" stopIfTrue="1">
      <formula>IF(CIRCUITS&gt;1,TRUE,FALSE)</formula>
    </cfRule>
  </conditionalFormatting>
  <conditionalFormatting sqref="T5">
    <cfRule type="expression" dxfId="1600" priority="553" stopIfTrue="1">
      <formula>IF(ERROR&gt;0,TRUE,IF(CIRCUITS=0,TRUE,FALSE))</formula>
    </cfRule>
    <cfRule type="expression" dxfId="1599" priority="554" stopIfTrue="1">
      <formula>IF(CIRCUITS=2,TRUE,FALSE)</formula>
    </cfRule>
    <cfRule type="expression" dxfId="1598" priority="555" stopIfTrue="1">
      <formula>IF(CIRCUITS&gt;2,TRUE,FALSE)</formula>
    </cfRule>
  </conditionalFormatting>
  <conditionalFormatting sqref="T6">
    <cfRule type="expression" dxfId="1597" priority="556" stopIfTrue="1">
      <formula>IF(ERROR&gt;0,TRUE,IF(CIRCUITS=0,TRUE,FALSE))</formula>
    </cfRule>
    <cfRule type="expression" dxfId="1596" priority="557" stopIfTrue="1">
      <formula>IF(AND(CIRCUITS&gt;1,METER_02="NO"),TRUE,FALSE)</formula>
    </cfRule>
    <cfRule type="expression" dxfId="1595" priority="558" stopIfTrue="1">
      <formula>IF(AND(CIRCUITS&gt;1,METER_02="YES"),TRUE,FALSE)</formula>
    </cfRule>
  </conditionalFormatting>
  <conditionalFormatting sqref="T7">
    <cfRule type="expression" dxfId="1594" priority="559" stopIfTrue="1">
      <formula>IF(ERROR&gt;0,TRUE,IF(CIRCUITS=0,TRUE,FALSE))</formula>
    </cfRule>
    <cfRule type="expression" dxfId="1593" priority="560" stopIfTrue="1">
      <formula>IF(AND(CIRCUITS&gt;1,METER_02="NO"),TRUE,FALSE)</formula>
    </cfRule>
    <cfRule type="expression" dxfId="1592" priority="561" stopIfTrue="1">
      <formula>IF(AND(CIRCUITS&gt;1,METER_02="YES"),TRUE,FALSE)</formula>
    </cfRule>
  </conditionalFormatting>
  <conditionalFormatting sqref="T8">
    <cfRule type="expression" dxfId="1591" priority="562" stopIfTrue="1">
      <formula>IF(ERROR&gt;0,TRUE,IF(CIRCUITS=0,TRUE,FALSE))</formula>
    </cfRule>
    <cfRule type="expression" dxfId="1590" priority="563" stopIfTrue="1">
      <formula>IF(CIRCUITS&gt;1,TRUE,FALSE)</formula>
    </cfRule>
  </conditionalFormatting>
  <conditionalFormatting sqref="X6">
    <cfRule type="expression" dxfId="1589" priority="564" stopIfTrue="1">
      <formula>IF(ERROR&gt;0,TRUE,IF(CIRCUITS=2,FALSE,IF(CIRCUITS&lt;3,TRUE,FALSE)))</formula>
    </cfRule>
    <cfRule type="expression" dxfId="1588" priority="565" stopIfTrue="1">
      <formula>IF(AND(CIRCUITS&gt;2,METER_03="NO"),TRUE,FALSE)</formula>
    </cfRule>
    <cfRule type="expression" dxfId="1587" priority="566" stopIfTrue="1">
      <formula>IF(AND(CIRCUITS&gt;2,METER_03="YES"),TRUE,FALSE)</formula>
    </cfRule>
  </conditionalFormatting>
  <conditionalFormatting sqref="X7">
    <cfRule type="expression" dxfId="1586" priority="567" stopIfTrue="1">
      <formula>IF(ERROR&gt;0,TRUE,IF(CIRCUITS=2,FALSE,IF(CIRCUITS&lt;3,TRUE,FALSE)))</formula>
    </cfRule>
    <cfRule type="expression" dxfId="1585" priority="568" stopIfTrue="1">
      <formula>IF(AND(CIRCUITS&gt;2,METER_03="NO"),TRUE,FALSE)</formula>
    </cfRule>
    <cfRule type="expression" dxfId="1584" priority="569" stopIfTrue="1">
      <formula>IF(AND(CIRCUITS&gt;2,METER_03="YES"),TRUE,FALSE)</formula>
    </cfRule>
  </conditionalFormatting>
  <conditionalFormatting sqref="X8">
    <cfRule type="expression" dxfId="1583" priority="570" stopIfTrue="1">
      <formula>IF(ERROR&gt;0,TRUE,IF(CIRCUITS=2,FALSE,IF(CIRCUITS&lt;3,TRUE,FALSE)))</formula>
    </cfRule>
    <cfRule type="expression" dxfId="1582" priority="571" stopIfTrue="1">
      <formula>IF(CIRCUITS&gt;2,TRUE,FALSE)</formula>
    </cfRule>
  </conditionalFormatting>
  <conditionalFormatting sqref="X9">
    <cfRule type="expression" dxfId="1581" priority="572" stopIfTrue="1">
      <formula>IF(ERROR&gt;0,TRUE,IF(CIRCUITS=2,FALSE,IF(CIRCUITS&lt;3,TRUE,FALSE)))</formula>
    </cfRule>
    <cfRule type="expression" dxfId="1580" priority="573" stopIfTrue="1">
      <formula>IF(CIRCUITS&gt;2,TRUE,FALSE)</formula>
    </cfRule>
  </conditionalFormatting>
  <conditionalFormatting sqref="AB2">
    <cfRule type="expression" dxfId="1579" priority="574" stopIfTrue="1">
      <formula>IF(ERROR&gt;0,TRUE,FALSE)</formula>
    </cfRule>
    <cfRule type="expression" dxfId="1578" priority="575" stopIfTrue="1">
      <formula>IF(CIRCUITS=3,TRUE,FALSE)</formula>
    </cfRule>
    <cfRule type="expression" dxfId="1577" priority="576" stopIfTrue="1">
      <formula>IF(CIRCUITS&gt;3,TRUE,FALSE)</formula>
    </cfRule>
  </conditionalFormatting>
  <conditionalFormatting sqref="AB3">
    <cfRule type="expression" dxfId="1576" priority="577" stopIfTrue="1">
      <formula>IF(ERROR&gt;0,TRUE,FALSE)</formula>
    </cfRule>
    <cfRule type="expression" dxfId="1575" priority="578" stopIfTrue="1">
      <formula>IF(CIRCUITS=3,TRUE,FALSE)</formula>
    </cfRule>
  </conditionalFormatting>
  <conditionalFormatting sqref="Y5:AA5">
    <cfRule type="expression" dxfId="1574" priority="579" stopIfTrue="1">
      <formula>IF(ERROR&gt;0,TRUE,FALSE)</formula>
    </cfRule>
    <cfRule type="expression" dxfId="1573" priority="580" stopIfTrue="1">
      <formula>IF(CIRCUITS&gt;3,TRUE,FALSE)</formula>
    </cfRule>
  </conditionalFormatting>
  <conditionalFormatting sqref="AA6">
    <cfRule type="expression" dxfId="1572" priority="581" stopIfTrue="1">
      <formula>IF(ERROR&gt;0,TRUE,FALSE)</formula>
    </cfRule>
    <cfRule type="expression" dxfId="1571" priority="582" stopIfTrue="1">
      <formula>IF(AND(CIRCUITS&gt;3,METER_04="YES"),TRUE,FALSE)</formula>
    </cfRule>
  </conditionalFormatting>
  <conditionalFormatting sqref="AB5">
    <cfRule type="expression" dxfId="1570" priority="583" stopIfTrue="1">
      <formula>IF(ERROR&gt;0,TRUE,FALSE)</formula>
    </cfRule>
    <cfRule type="expression" dxfId="1569" priority="584" stopIfTrue="1">
      <formula>IF(CIRCUITS&gt;3,TRUE,FALSE)</formula>
    </cfRule>
    <cfRule type="expression" dxfId="1568" priority="585" stopIfTrue="1">
      <formula>IF(CIRCUITS=3,TRUE,FALSE)</formula>
    </cfRule>
  </conditionalFormatting>
  <conditionalFormatting sqref="AA7">
    <cfRule type="expression" dxfId="1567" priority="586" stopIfTrue="1">
      <formula>IF(ERROR&gt;0,TRUE,FALSE)</formula>
    </cfRule>
    <cfRule type="expression" dxfId="1566" priority="587" stopIfTrue="1">
      <formula>IF(AND(CIRCUITS&gt;3,METER_04="YES"),TRUE,FALSE)</formula>
    </cfRule>
  </conditionalFormatting>
  <conditionalFormatting sqref="AB7">
    <cfRule type="expression" dxfId="1565" priority="588" stopIfTrue="1">
      <formula>IF(ERROR&gt;0,TRUE,IF(CIRCUITS=3,FALSE,IF(CIRCUITS&lt;3,TRUE,FALSE)))</formula>
    </cfRule>
    <cfRule type="expression" dxfId="1564" priority="589" stopIfTrue="1">
      <formula>IF(AND(CIRCUITS&gt;3,METER_04="NO"),TRUE,FALSE)</formula>
    </cfRule>
    <cfRule type="expression" dxfId="1563" priority="590" stopIfTrue="1">
      <formula>IF(AND(CIRCUITS&gt;3,METER_04="YES"),TRUE,FALSE)</formula>
    </cfRule>
  </conditionalFormatting>
  <conditionalFormatting sqref="AB6">
    <cfRule type="expression" dxfId="1562" priority="591" stopIfTrue="1">
      <formula>IF(ERROR&gt;0,TRUE,IF(CIRCUITS=4,FALSE,IF(CIRCUITS&lt;3,TRUE,FALSE)))</formula>
    </cfRule>
    <cfRule type="expression" dxfId="1561" priority="592" stopIfTrue="1">
      <formula>IF(AND(CIRCUITS&gt;3,METER_04="NO"),TRUE,FALSE)</formula>
    </cfRule>
    <cfRule type="expression" dxfId="1560" priority="593" stopIfTrue="1">
      <formula>IF(AND(CIRCUITS&gt;3,METER_04="YES"),TRUE,FALSE)</formula>
    </cfRule>
  </conditionalFormatting>
  <conditionalFormatting sqref="AB8">
    <cfRule type="expression" dxfId="1559" priority="594" stopIfTrue="1">
      <formula>IF(ERROR&gt;0,TRUE,IF(CIRCUITS=3,FALSE,IF(CIRCUITS&lt;3,TRUE,FALSE)))</formula>
    </cfRule>
    <cfRule type="expression" dxfId="1558" priority="595" stopIfTrue="1">
      <formula>IF(CIRCUITS&gt;3,TRUE,FALSE)</formula>
    </cfRule>
  </conditionalFormatting>
  <conditionalFormatting sqref="AB9">
    <cfRule type="expression" dxfId="1557" priority="596" stopIfTrue="1">
      <formula>IF(ERROR&gt;0,TRUE,IF(CIRCUITS=3,FALSE,IF(CIRCUITS&lt;3,TRUE,FALSE)))</formula>
    </cfRule>
    <cfRule type="expression" dxfId="1556" priority="597" stopIfTrue="1">
      <formula>IF(CIRCUITS&gt;3,TRUE,FALSE)</formula>
    </cfRule>
  </conditionalFormatting>
  <conditionalFormatting sqref="X4">
    <cfRule type="expression" dxfId="1555" priority="598" stopIfTrue="1">
      <formula>IF(ERROR&gt;0,TRUE,FALSE)</formula>
    </cfRule>
    <cfRule type="expression" dxfId="1554" priority="599" stopIfTrue="1">
      <formula>IF(CIRCUITS=2,TRUE,FALSE)</formula>
    </cfRule>
    <cfRule type="expression" dxfId="1553" priority="600" stopIfTrue="1">
      <formula>IF(CIRCUITS&gt;3,TRUE,FALSE)</formula>
    </cfRule>
  </conditionalFormatting>
  <conditionalFormatting sqref="X5">
    <cfRule type="expression" dxfId="1552" priority="601" stopIfTrue="1">
      <formula>IF(ERROR&gt;0,TRUE,IF(CIRCUITS=0,TRUE,FALSE))</formula>
    </cfRule>
    <cfRule type="expression" dxfId="1551" priority="602" stopIfTrue="1">
      <formula>IF(CIRCUITS&gt;2,TRUE,FALSE)</formula>
    </cfRule>
    <cfRule type="expression" dxfId="1550" priority="603" stopIfTrue="1">
      <formula>IF(CIRCUITS=2,TRUE,FALSE)</formula>
    </cfRule>
  </conditionalFormatting>
  <conditionalFormatting sqref="AC2:AE2">
    <cfRule type="expression" dxfId="1549" priority="604" stopIfTrue="1">
      <formula>IF(ERROR&gt;0,TRUE,FALSE)</formula>
    </cfRule>
    <cfRule type="expression" dxfId="1548" priority="605" stopIfTrue="1">
      <formula>IF(CIRCUITS&gt;3,TRUE,FALSE)</formula>
    </cfRule>
  </conditionalFormatting>
  <conditionalFormatting sqref="AF2">
    <cfRule type="expression" dxfId="1547" priority="606" stopIfTrue="1">
      <formula>IF(ERROR&gt;0,TRUE,FALSE)</formula>
    </cfRule>
    <cfRule type="expression" dxfId="1546" priority="607" stopIfTrue="1">
      <formula>IF(CIRCUITS=4,TRUE,FALSE)</formula>
    </cfRule>
    <cfRule type="expression" dxfId="1545" priority="608" stopIfTrue="1">
      <formula>IF(CIRCUITS&gt;4,TRUE,FALSE)</formula>
    </cfRule>
  </conditionalFormatting>
  <conditionalFormatting sqref="AG2:AI2">
    <cfRule type="expression" dxfId="1544" priority="609" stopIfTrue="1">
      <formula>IF(ERROR&gt;0,TRUE,FALSE)</formula>
    </cfRule>
    <cfRule type="expression" dxfId="1543" priority="610" stopIfTrue="1">
      <formula>IF(CIRCUITS&gt;4,TRUE,FALSE)</formula>
    </cfRule>
  </conditionalFormatting>
  <conditionalFormatting sqref="AF3">
    <cfRule type="expression" dxfId="1542" priority="611" stopIfTrue="1">
      <formula>IF(ERROR&gt;0,TRUE,FALSE)</formula>
    </cfRule>
    <cfRule type="expression" dxfId="1541" priority="612" stopIfTrue="1">
      <formula>IF(CIRCUITS=4,TRUE,FALSE)</formula>
    </cfRule>
  </conditionalFormatting>
  <conditionalFormatting sqref="AC5:AE5">
    <cfRule type="expression" dxfId="1540" priority="613" stopIfTrue="1">
      <formula>IF(ERROR&gt;0,TRUE,FALSE)</formula>
    </cfRule>
    <cfRule type="expression" dxfId="1539" priority="614" stopIfTrue="1">
      <formula>IF(CIRCUITS&gt;4,TRUE,FALSE)</formula>
    </cfRule>
  </conditionalFormatting>
  <conditionalFormatting sqref="AF5">
    <cfRule type="expression" dxfId="1538" priority="615" stopIfTrue="1">
      <formula>IF(ERROR&gt;0,TRUE,FALSE)</formula>
    </cfRule>
    <cfRule type="expression" dxfId="1537" priority="616" stopIfTrue="1">
      <formula>IF(CIRCUITS&gt;4,TRUE,FALSE)</formula>
    </cfRule>
    <cfRule type="expression" dxfId="1536" priority="617" stopIfTrue="1">
      <formula>IF(CIRCUITS=4,TRUE,FALSE)</formula>
    </cfRule>
  </conditionalFormatting>
  <conditionalFormatting sqref="AC11:AE11">
    <cfRule type="expression" dxfId="1535" priority="618" stopIfTrue="1">
      <formula>IF(ERROR&gt;0,TRUE,FALSE)</formula>
    </cfRule>
    <cfRule type="expression" dxfId="1534" priority="619" stopIfTrue="1">
      <formula>IF(CIRCUITS&gt;3,TRUE,FALSE)</formula>
    </cfRule>
  </conditionalFormatting>
  <conditionalFormatting sqref="AF6">
    <cfRule type="expression" dxfId="1533" priority="620" stopIfTrue="1">
      <formula>IF(ERROR&gt;0,TRUE,IF(CIRCUITS=5,FALSE,IF(CIRCUITS&lt;4,TRUE,FALSE)))</formula>
    </cfRule>
    <cfRule type="expression" dxfId="1532" priority="621" stopIfTrue="1">
      <formula>IF(AND(CIRCUITS&gt;4,METER_05="NO"),TRUE,FALSE)</formula>
    </cfRule>
    <cfRule type="expression" dxfId="1531" priority="622" stopIfTrue="1">
      <formula>IF(AND(CIRCUITS&gt;4,METER_05="YES"),TRUE,FALSE)</formula>
    </cfRule>
  </conditionalFormatting>
  <conditionalFormatting sqref="AF7">
    <cfRule type="expression" dxfId="1530" priority="623" stopIfTrue="1">
      <formula>IF(ERROR&gt;0,TRUE,IF(CIRCUITS=4,FALSE,IF(CIRCUITS&lt;4,TRUE,FALSE)))</formula>
    </cfRule>
    <cfRule type="expression" dxfId="1529" priority="624" stopIfTrue="1">
      <formula>IF(AND(CIRCUITS&gt;4,METER_05="NO"),TRUE,FALSE)</formula>
    </cfRule>
    <cfRule type="expression" dxfId="1528" priority="625" stopIfTrue="1">
      <formula>IF(AND(CIRCUITS&gt;4,METER_05="YES"),TRUE,FALSE)</formula>
    </cfRule>
  </conditionalFormatting>
  <conditionalFormatting sqref="AF8">
    <cfRule type="expression" dxfId="1527" priority="626" stopIfTrue="1">
      <formula>IF(ERROR&gt;0,TRUE,IF(CIRCUITS=4,FALSE,IF(CIRCUITS&lt;4,TRUE,FALSE)))</formula>
    </cfRule>
    <cfRule type="expression" dxfId="1526" priority="627" stopIfTrue="1">
      <formula>IF(CIRCUITS&gt;4,TRUE,FALSE)</formula>
    </cfRule>
  </conditionalFormatting>
  <conditionalFormatting sqref="AF9">
    <cfRule type="expression" dxfId="1525" priority="628" stopIfTrue="1">
      <formula>IF(ERROR&gt;0,TRUE,IF(CIRCUITS=4,FALSE,IF(CIRCUITS&lt;4,TRUE,FALSE)))</formula>
    </cfRule>
    <cfRule type="expression" dxfId="1524" priority="629" stopIfTrue="1">
      <formula>IF(CIRCUITS&gt;4,TRUE,FALSE)</formula>
    </cfRule>
  </conditionalFormatting>
  <conditionalFormatting sqref="AB4">
    <cfRule type="expression" dxfId="1523" priority="630" stopIfTrue="1">
      <formula>IF(ERROR&gt;0,TRUE,FALSE)</formula>
    </cfRule>
    <cfRule type="expression" dxfId="1522" priority="631" stopIfTrue="1">
      <formula>IF(CIRCUITS=3,TRUE,FALSE)</formula>
    </cfRule>
    <cfRule type="expression" dxfId="1521" priority="632" stopIfTrue="1">
      <formula>IF(CIRCUITS&gt;4,TRUE,FALSE)</formula>
    </cfRule>
  </conditionalFormatting>
  <conditionalFormatting sqref="AE6">
    <cfRule type="expression" dxfId="1520" priority="633" stopIfTrue="1">
      <formula>IF(ERROR&gt;0,TRUE,FALSE)</formula>
    </cfRule>
    <cfRule type="expression" dxfId="1519" priority="634" stopIfTrue="1">
      <formula>IF(AND(CIRCUITS&gt;4,METER_05="YES"),TRUE,FALSE)</formula>
    </cfRule>
  </conditionalFormatting>
  <conditionalFormatting sqref="AE7">
    <cfRule type="expression" dxfId="1518" priority="635" stopIfTrue="1">
      <formula>IF(ERROR&gt;0,TRUE,FALSE)</formula>
    </cfRule>
    <cfRule type="expression" dxfId="1517" priority="636" stopIfTrue="1">
      <formula>IF(AND(CIRCUITS&gt;4,METER_05="YES"),TRUE,FALSE)</formula>
    </cfRule>
  </conditionalFormatting>
  <conditionalFormatting sqref="AG11:AI11">
    <cfRule type="expression" dxfId="1516" priority="637" stopIfTrue="1">
      <formula>IF(ERROR&gt;0,TRUE,FALSE)</formula>
    </cfRule>
    <cfRule type="expression" dxfId="1515" priority="638" stopIfTrue="1">
      <formula>IF(CIRCUITS&gt;4,TRUE,FALSE)</formula>
    </cfRule>
  </conditionalFormatting>
  <conditionalFormatting sqref="AJ2">
    <cfRule type="expression" dxfId="1514" priority="639" stopIfTrue="1">
      <formula>IF(ERROR&gt;0,TRUE,FALSE)</formula>
    </cfRule>
    <cfRule type="expression" dxfId="1513" priority="640" stopIfTrue="1">
      <formula>IF(CIRCUITS=5,TRUE,FALSE)</formula>
    </cfRule>
    <cfRule type="expression" dxfId="1512" priority="641" stopIfTrue="1">
      <formula>IF(CIRCUITS&gt;5,TRUE,FALSE)</formula>
    </cfRule>
  </conditionalFormatting>
  <conditionalFormatting sqref="AK2:AM2">
    <cfRule type="expression" dxfId="1511" priority="642" stopIfTrue="1">
      <formula>IF(ERROR&gt;0,TRUE,FALSE)</formula>
    </cfRule>
    <cfRule type="expression" dxfId="1510" priority="643" stopIfTrue="1">
      <formula>IF(CIRCUITS&gt;5,TRUE,FALSE)</formula>
    </cfRule>
  </conditionalFormatting>
  <conditionalFormatting sqref="AJ3">
    <cfRule type="expression" dxfId="1509" priority="644" stopIfTrue="1">
      <formula>IF(ERROR&gt;0,TRUE,FALSE)</formula>
    </cfRule>
    <cfRule type="expression" dxfId="1508" priority="645" stopIfTrue="1">
      <formula>IF(CIRCUITS=5,TRUE,FALSE)</formula>
    </cfRule>
  </conditionalFormatting>
  <conditionalFormatting sqref="AJ5">
    <cfRule type="expression" dxfId="1507" priority="646" stopIfTrue="1">
      <formula>IF(ERROR&gt;0,TRUE,FALSE)</formula>
    </cfRule>
    <cfRule type="expression" dxfId="1506" priority="647" stopIfTrue="1">
      <formula>IF(CIRCUITS&gt;5,TRUE,FALSE)</formula>
    </cfRule>
    <cfRule type="expression" dxfId="1505" priority="648" stopIfTrue="1">
      <formula>IF(CIRCUITS=5,TRUE,FALSE)</formula>
    </cfRule>
  </conditionalFormatting>
  <conditionalFormatting sqref="AJ6">
    <cfRule type="expression" dxfId="1504" priority="649" stopIfTrue="1">
      <formula>IF(ERROR&gt;0,TRUE,IF(CIRCUITS=5,FALSE,IF(CIRCUITS&lt;5,TRUE,FALSE)))</formula>
    </cfRule>
    <cfRule type="expression" dxfId="1503" priority="650" stopIfTrue="1">
      <formula>IF(AND(CIRCUITS&gt;5,METER_06="NO"),TRUE,FALSE)</formula>
    </cfRule>
    <cfRule type="expression" dxfId="1502" priority="651" stopIfTrue="1">
      <formula>IF(AND(CIRCUITS&gt;5,METER_06="YES"),TRUE,FALSE)</formula>
    </cfRule>
  </conditionalFormatting>
  <conditionalFormatting sqref="AJ7">
    <cfRule type="expression" dxfId="1501" priority="652" stopIfTrue="1">
      <formula>IF(ERROR&gt;0,TRUE,IF(CIRCUITS=5,FALSE,IF(CIRCUITS&lt;5,TRUE,FALSE)))</formula>
    </cfRule>
    <cfRule type="expression" dxfId="1500" priority="653" stopIfTrue="1">
      <formula>IF(AND(CIRCUITS&gt;5,METER_06="NO"),TRUE,FALSE)</formula>
    </cfRule>
    <cfRule type="expression" dxfId="1499" priority="654" stopIfTrue="1">
      <formula>IF(AND(CIRCUITS&gt;5,METER_06="YES"),TRUE,FALSE)</formula>
    </cfRule>
  </conditionalFormatting>
  <conditionalFormatting sqref="AJ8">
    <cfRule type="expression" dxfId="1498" priority="655" stopIfTrue="1">
      <formula>IF(ERROR&gt;0,TRUE,IF(CIRCUITS=5,FALSE,IF(CIRCUITS&lt;5,TRUE,FALSE)))</formula>
    </cfRule>
    <cfRule type="expression" dxfId="1497" priority="656" stopIfTrue="1">
      <formula>IF(CIRCUITS&gt;5,TRUE,FALSE)</formula>
    </cfRule>
  </conditionalFormatting>
  <conditionalFormatting sqref="AJ9">
    <cfRule type="expression" dxfId="1496" priority="657" stopIfTrue="1">
      <formula>IF(ERROR&gt;0,TRUE,IF(CIRCUITS=5,FALSE,IF(CIRCUITS&lt;5,TRUE,FALSE)))</formula>
    </cfRule>
    <cfRule type="expression" dxfId="1495" priority="658" stopIfTrue="1">
      <formula>IF(CIRCUITS&gt;5,TRUE,FALSE)</formula>
    </cfRule>
  </conditionalFormatting>
  <conditionalFormatting sqref="AI6">
    <cfRule type="expression" dxfId="1494" priority="659" stopIfTrue="1">
      <formula>IF(ERROR&gt;0,TRUE,FALSE)</formula>
    </cfRule>
    <cfRule type="expression" dxfId="1493" priority="660" stopIfTrue="1">
      <formula>IF(AND(CIRCUITS&gt;5,METER_06="YES"),TRUE,FALSE)</formula>
    </cfRule>
  </conditionalFormatting>
  <conditionalFormatting sqref="AI7">
    <cfRule type="expression" dxfId="1492" priority="661" stopIfTrue="1">
      <formula>IF(ERROR&gt;0,TRUE,FALSE)</formula>
    </cfRule>
    <cfRule type="expression" dxfId="1491" priority="662" stopIfTrue="1">
      <formula>IF(AND(CIRCUITS&gt;5,METER_06="YES"),TRUE,FALSE)</formula>
    </cfRule>
  </conditionalFormatting>
  <conditionalFormatting sqref="AF4">
    <cfRule type="expression" dxfId="1490" priority="663" stopIfTrue="1">
      <formula>IF(ERROR&gt;0,TRUE,FALSE)</formula>
    </cfRule>
    <cfRule type="expression" dxfId="1489" priority="664" stopIfTrue="1">
      <formula>IF(CIRCUITS=4,TRUE,FALSE)</formula>
    </cfRule>
    <cfRule type="expression" dxfId="1488" priority="665" stopIfTrue="1">
      <formula>IF(CIRCUITS&gt;5,TRUE,FALSE)</formula>
    </cfRule>
  </conditionalFormatting>
  <conditionalFormatting sqref="AG5:AI5">
    <cfRule type="expression" dxfId="1487" priority="666" stopIfTrue="1">
      <formula>IF(ERROR&gt;0,TRUE,FALSE)</formula>
    </cfRule>
    <cfRule type="expression" dxfId="1486" priority="667" stopIfTrue="1">
      <formula>IF(CIRCUITS&gt;5,TRUE,FALSE)</formula>
    </cfRule>
  </conditionalFormatting>
  <conditionalFormatting sqref="AK11:AM11">
    <cfRule type="expression" dxfId="1485" priority="668" stopIfTrue="1">
      <formula>IF(ERROR&gt;0,TRUE,FALSE)</formula>
    </cfRule>
    <cfRule type="expression" dxfId="1484" priority="669" stopIfTrue="1">
      <formula>IF(CIRCUITS&gt;5,TRUE,FALSE)</formula>
    </cfRule>
  </conditionalFormatting>
  <conditionalFormatting sqref="AN2">
    <cfRule type="expression" dxfId="1483" priority="670" stopIfTrue="1">
      <formula>IF(ERROR&gt;0,TRUE,FALSE)</formula>
    </cfRule>
    <cfRule type="expression" dxfId="1482" priority="671" stopIfTrue="1">
      <formula>IF(CIRCUITS=6,TRUE,FALSE)</formula>
    </cfRule>
    <cfRule type="expression" dxfId="1481" priority="672" stopIfTrue="1">
      <formula>IF(CIRCUITS&gt;6,TRUE,FALSE)</formula>
    </cfRule>
  </conditionalFormatting>
  <conditionalFormatting sqref="AO2:AQ2">
    <cfRule type="expression" dxfId="1480" priority="673" stopIfTrue="1">
      <formula>IF(ERROR&gt;0,TRUE,FALSE)</formula>
    </cfRule>
    <cfRule type="expression" dxfId="1479" priority="674" stopIfTrue="1">
      <formula>IF(CIRCUITS&gt;6,TRUE,FALSE)</formula>
    </cfRule>
  </conditionalFormatting>
  <conditionalFormatting sqref="AN3">
    <cfRule type="expression" dxfId="1478" priority="675" stopIfTrue="1">
      <formula>IF(ERROR&gt;0,TRUE,FALSE)</formula>
    </cfRule>
    <cfRule type="expression" dxfId="1477" priority="676" stopIfTrue="1">
      <formula>IF(CIRCUITS=6,TRUE,FALSE)</formula>
    </cfRule>
  </conditionalFormatting>
  <conditionalFormatting sqref="AN5">
    <cfRule type="expression" dxfId="1476" priority="677" stopIfTrue="1">
      <formula>IF(ERROR&gt;0,TRUE,FALSE)</formula>
    </cfRule>
    <cfRule type="expression" dxfId="1475" priority="678" stopIfTrue="1">
      <formula>IF(CIRCUITS&gt;6,TRUE,FALSE)</formula>
    </cfRule>
    <cfRule type="expression" dxfId="1474" priority="679" stopIfTrue="1">
      <formula>IF(CIRCUITS=6,TRUE,FALSE)</formula>
    </cfRule>
  </conditionalFormatting>
  <conditionalFormatting sqref="AN6">
    <cfRule type="expression" dxfId="1473" priority="680" stopIfTrue="1">
      <formula>IF(ERROR&gt;0,TRUE,IF(CIRCUITS=6,FALSE,IF(CIRCUITS&lt;6,TRUE,FALSE)))</formula>
    </cfRule>
    <cfRule type="expression" dxfId="1472" priority="681" stopIfTrue="1">
      <formula>IF(AND(CIRCUITS&gt;6,METER_07="NO"),TRUE,FALSE)</formula>
    </cfRule>
    <cfRule type="expression" dxfId="1471" priority="682" stopIfTrue="1">
      <formula>IF(AND(CIRCUITS&gt;6,METER_07="YES"),TRUE,FALSE)</formula>
    </cfRule>
  </conditionalFormatting>
  <conditionalFormatting sqref="AN7">
    <cfRule type="expression" dxfId="1470" priority="683" stopIfTrue="1">
      <formula>IF(ERROR&gt;0,TRUE,IF(CIRCUITS=6,FALSE,IF(CIRCUITS&lt;6,TRUE,FALSE)))</formula>
    </cfRule>
    <cfRule type="expression" dxfId="1469" priority="684" stopIfTrue="1">
      <formula>IF(AND(CIRCUITS&gt;6,METER_07="NO"),TRUE,FALSE)</formula>
    </cfRule>
    <cfRule type="expression" dxfId="1468" priority="685" stopIfTrue="1">
      <formula>IF(AND(CIRCUITS&gt;6,METER_07="YES"),TRUE,FALSE)</formula>
    </cfRule>
  </conditionalFormatting>
  <conditionalFormatting sqref="AN8">
    <cfRule type="expression" dxfId="1467" priority="686" stopIfTrue="1">
      <formula>IF(ERROR&gt;0,TRUE,IF(CIRCUITS=6,FALSE,IF(CIRCUITS&lt;6,TRUE,FALSE)))</formula>
    </cfRule>
    <cfRule type="expression" dxfId="1466" priority="687" stopIfTrue="1">
      <formula>IF(CIRCUITS&gt;6,TRUE,FALSE)</formula>
    </cfRule>
  </conditionalFormatting>
  <conditionalFormatting sqref="AN9">
    <cfRule type="expression" dxfId="1465" priority="688" stopIfTrue="1">
      <formula>IF(ERROR&gt;0,TRUE,IF(CIRCUITS=6,FALSE,IF(CIRCUITS&lt;6,TRUE,FALSE)))</formula>
    </cfRule>
    <cfRule type="expression" dxfId="1464" priority="689" stopIfTrue="1">
      <formula>IF(CIRCUITS&gt;6,TRUE,FALSE)</formula>
    </cfRule>
  </conditionalFormatting>
  <conditionalFormatting sqref="AJ4">
    <cfRule type="expression" dxfId="1463" priority="690" stopIfTrue="1">
      <formula>IF(ERROR&gt;0,TRUE,FALSE)</formula>
    </cfRule>
    <cfRule type="expression" dxfId="1462" priority="691" stopIfTrue="1">
      <formula>IF(CIRCUITS=5,TRUE,FALSE)</formula>
    </cfRule>
    <cfRule type="expression" dxfId="1461" priority="692" stopIfTrue="1">
      <formula>IF(CIRCUITS&gt;6,TRUE,FALSE)</formula>
    </cfRule>
  </conditionalFormatting>
  <conditionalFormatting sqref="AK5:AM5">
    <cfRule type="expression" dxfId="1460" priority="693" stopIfTrue="1">
      <formula>IF(ERROR&gt;0,TRUE,FALSE)</formula>
    </cfRule>
    <cfRule type="expression" dxfId="1459" priority="694" stopIfTrue="1">
      <formula>IF(CIRCUITS&gt;6,TRUE,FALSE)</formula>
    </cfRule>
  </conditionalFormatting>
  <conditionalFormatting sqref="AM6">
    <cfRule type="expression" dxfId="1458" priority="695" stopIfTrue="1">
      <formula>IF(ERROR&gt;0,TRUE,FALSE)</formula>
    </cfRule>
    <cfRule type="expression" dxfId="1457" priority="696" stopIfTrue="1">
      <formula>IF(AND(CIRCUITS&gt;6,METER_07="YES"),TRUE,FALSE)</formula>
    </cfRule>
  </conditionalFormatting>
  <conditionalFormatting sqref="AM7">
    <cfRule type="expression" dxfId="1456" priority="697" stopIfTrue="1">
      <formula>IF(ERROR&gt;0,TRUE,FALSE)</formula>
    </cfRule>
    <cfRule type="expression" dxfId="1455" priority="698" stopIfTrue="1">
      <formula>IF(AND(CIRCUITS&gt;6,METER_07="YES"),TRUE,FALSE)</formula>
    </cfRule>
  </conditionalFormatting>
  <conditionalFormatting sqref="AR2">
    <cfRule type="expression" dxfId="1454" priority="699" stopIfTrue="1">
      <formula>IF(ERROR&gt;0,TRUE,FALSE)</formula>
    </cfRule>
    <cfRule type="expression" dxfId="1453" priority="700" stopIfTrue="1">
      <formula>IF(CIRCUITS=7,TRUE,FALSE)</formula>
    </cfRule>
    <cfRule type="expression" dxfId="1452" priority="701" stopIfTrue="1">
      <formula>IF(CIRCUITS&gt;7,TRUE,FALSE)</formula>
    </cfRule>
  </conditionalFormatting>
  <conditionalFormatting sqref="AS2:AU2">
    <cfRule type="expression" dxfId="1451" priority="702" stopIfTrue="1">
      <formula>IF(ERROR&gt;0,TRUE,FALSE)</formula>
    </cfRule>
    <cfRule type="expression" dxfId="1450" priority="703" stopIfTrue="1">
      <formula>IF(CIRCUITS&gt;7,TRUE,FALSE)</formula>
    </cfRule>
  </conditionalFormatting>
  <conditionalFormatting sqref="AR3">
    <cfRule type="expression" dxfId="1449" priority="704" stopIfTrue="1">
      <formula>IF(ERROR&gt;0,TRUE,FALSE)</formula>
    </cfRule>
    <cfRule type="expression" dxfId="1448" priority="705" stopIfTrue="1">
      <formula>IF(CIRCUITS=7,TRUE,FALSE)</formula>
    </cfRule>
  </conditionalFormatting>
  <conditionalFormatting sqref="AR5">
    <cfRule type="expression" dxfId="1447" priority="706" stopIfTrue="1">
      <formula>IF(ERROR&gt;0,TRUE,FALSE)</formula>
    </cfRule>
    <cfRule type="expression" dxfId="1446" priority="707" stopIfTrue="1">
      <formula>IF(CIRCUITS&gt;7,TRUE,FALSE)</formula>
    </cfRule>
    <cfRule type="expression" dxfId="1445" priority="708" stopIfTrue="1">
      <formula>IF(CIRCUITS=7,TRUE,FALSE)</formula>
    </cfRule>
  </conditionalFormatting>
  <conditionalFormatting sqref="AO11:AQ11">
    <cfRule type="expression" dxfId="1444" priority="709" stopIfTrue="1">
      <formula>IF(ERROR&gt;0,TRUE,FALSE)</formula>
    </cfRule>
    <cfRule type="expression" dxfId="1443" priority="710" stopIfTrue="1">
      <formula>IF(CIRCUITS&gt;6,TRUE,FALSE)</formula>
    </cfRule>
  </conditionalFormatting>
  <conditionalFormatting sqref="AQ6">
    <cfRule type="expression" dxfId="1442" priority="711" stopIfTrue="1">
      <formula>IF(ERROR&gt;0,TRUE,FALSE)</formula>
    </cfRule>
    <cfRule type="expression" dxfId="1441" priority="712" stopIfTrue="1">
      <formula>IF(AND(CIRCUITS&gt;7,METER_08="YES"),TRUE,FALSE)</formula>
    </cfRule>
  </conditionalFormatting>
  <conditionalFormatting sqref="AQ7">
    <cfRule type="expression" dxfId="1440" priority="713" stopIfTrue="1">
      <formula>IF(ERROR&gt;0,TRUE,FALSE)</formula>
    </cfRule>
    <cfRule type="expression" dxfId="1439" priority="714" stopIfTrue="1">
      <formula>IF(AND(CIRCUITS&gt;7,METER_08="YES"),TRUE,FALSE)</formula>
    </cfRule>
  </conditionalFormatting>
  <conditionalFormatting sqref="AO5:AQ5">
    <cfRule type="expression" dxfId="1438" priority="715" stopIfTrue="1">
      <formula>IF(ERROR&gt;0,TRUE,FALSE)</formula>
    </cfRule>
    <cfRule type="expression" dxfId="1437" priority="716" stopIfTrue="1">
      <formula>IF(CIRCUITS&gt;7,TRUE,FALSE)</formula>
    </cfRule>
  </conditionalFormatting>
  <conditionalFormatting sqref="AN4">
    <cfRule type="expression" dxfId="1436" priority="717" stopIfTrue="1">
      <formula>IF(ERROR&gt;0,TRUE,FALSE)</formula>
    </cfRule>
    <cfRule type="expression" dxfId="1435" priority="718" stopIfTrue="1">
      <formula>IF(CIRCUITS=6,TRUE,FALSE)</formula>
    </cfRule>
    <cfRule type="expression" dxfId="1434" priority="719" stopIfTrue="1">
      <formula>IF(CIRCUITS&gt;7,TRUE,FALSE)</formula>
    </cfRule>
  </conditionalFormatting>
  <conditionalFormatting sqref="AR6">
    <cfRule type="expression" dxfId="1433" priority="720" stopIfTrue="1">
      <formula>IF(ERROR&gt;0,TRUE,IF(CIRCUITS=7,FALSE,IF(CIRCUITS&lt;7,TRUE,FALSE)))</formula>
    </cfRule>
    <cfRule type="expression" dxfId="1432" priority="721" stopIfTrue="1">
      <formula>IF(AND(CIRCUITS&gt;7,METER_08="NO"),TRUE,FALSE)</formula>
    </cfRule>
    <cfRule type="expression" dxfId="1431" priority="722" stopIfTrue="1">
      <formula>IF(AND(CIRCUITS&gt;7,METER_08="YES"),TRUE,FALSE)</formula>
    </cfRule>
  </conditionalFormatting>
  <conditionalFormatting sqref="AR7">
    <cfRule type="expression" dxfId="1430" priority="723" stopIfTrue="1">
      <formula>IF(ERROR&gt;0,TRUE,IF(CIRCUITS=7,FALSE,IF(CIRCUITS&lt;7,TRUE,FALSE)))</formula>
    </cfRule>
    <cfRule type="expression" dxfId="1429" priority="724" stopIfTrue="1">
      <formula>IF(AND(CIRCUITS&gt;7,METER_08="NO"),TRUE,FALSE)</formula>
    </cfRule>
    <cfRule type="expression" dxfId="1428" priority="725" stopIfTrue="1">
      <formula>IF(AND(CIRCUITS&gt;7,METER_08="YES"),TRUE,FALSE)</formula>
    </cfRule>
  </conditionalFormatting>
  <conditionalFormatting sqref="AR8">
    <cfRule type="expression" dxfId="1427" priority="726" stopIfTrue="1">
      <formula>IF(ERROR&gt;0,TRUE,IF(CIRCUITS=7,FALSE,IF(CIRCUITS&lt;7,TRUE,FALSE)))</formula>
    </cfRule>
    <cfRule type="expression" dxfId="1426" priority="727" stopIfTrue="1">
      <formula>IF(CIRCUITS&gt;7,TRUE,FALSE)</formula>
    </cfRule>
  </conditionalFormatting>
  <conditionalFormatting sqref="AR9">
    <cfRule type="expression" dxfId="1425" priority="728" stopIfTrue="1">
      <formula>IF(ERROR&gt;0,TRUE,IF(CIRCUITS=7,FALSE,IF(CIRCUITS&lt;7,TRUE,FALSE)))</formula>
    </cfRule>
    <cfRule type="expression" dxfId="1424" priority="729" stopIfTrue="1">
      <formula>IF(CIRCUITS&gt;7,TRUE,FALSE)</formula>
    </cfRule>
  </conditionalFormatting>
  <conditionalFormatting sqref="AS11:AU11">
    <cfRule type="expression" dxfId="1423" priority="730" stopIfTrue="1">
      <formula>IF(ERROR&gt;0,TRUE,FALSE)</formula>
    </cfRule>
    <cfRule type="expression" dxfId="1422" priority="731" stopIfTrue="1">
      <formula>IF(CIRCUITS&gt;7,TRUE,FALSE)</formula>
    </cfRule>
  </conditionalFormatting>
  <conditionalFormatting sqref="AV2">
    <cfRule type="expression" dxfId="1421" priority="732" stopIfTrue="1">
      <formula>IF(ERROR&gt;0,TRUE,FALSE)</formula>
    </cfRule>
    <cfRule type="expression" dxfId="1420" priority="733" stopIfTrue="1">
      <formula>IF(CIRCUITS=8,TRUE,FALSE)</formula>
    </cfRule>
    <cfRule type="expression" dxfId="1419" priority="734" stopIfTrue="1">
      <formula>IF(CIRCUITS&gt;8,TRUE,FALSE)</formula>
    </cfRule>
  </conditionalFormatting>
  <conditionalFormatting sqref="AW2:AY2">
    <cfRule type="expression" dxfId="1418" priority="735" stopIfTrue="1">
      <formula>IF(ERROR&gt;0,TRUE,FALSE)</formula>
    </cfRule>
    <cfRule type="expression" dxfId="1417" priority="736" stopIfTrue="1">
      <formula>IF(CIRCUITS&gt;8,TRUE,FALSE)</formula>
    </cfRule>
  </conditionalFormatting>
  <conditionalFormatting sqref="AV3">
    <cfRule type="expression" dxfId="1416" priority="737" stopIfTrue="1">
      <formula>IF(ERROR&gt;0,TRUE,FALSE)</formula>
    </cfRule>
    <cfRule type="expression" dxfId="1415" priority="738" stopIfTrue="1">
      <formula>IF(CIRCUITS=8,TRUE,FALSE)</formula>
    </cfRule>
  </conditionalFormatting>
  <conditionalFormatting sqref="AV5">
    <cfRule type="expression" dxfId="1414" priority="739" stopIfTrue="1">
      <formula>IF(ERROR&gt;0,TRUE,FALSE)</formula>
    </cfRule>
    <cfRule type="expression" dxfId="1413" priority="740" stopIfTrue="1">
      <formula>IF(CIRCUITS&gt;8,TRUE,FALSE)</formula>
    </cfRule>
    <cfRule type="expression" dxfId="1412" priority="741" stopIfTrue="1">
      <formula>IF(CIRCUITS=8,TRUE,FALSE)</formula>
    </cfRule>
  </conditionalFormatting>
  <conditionalFormatting sqref="AW11:AY11">
    <cfRule type="expression" dxfId="1411" priority="742" stopIfTrue="1">
      <formula>IF(ERROR&gt;0,TRUE,FALSE)</formula>
    </cfRule>
    <cfRule type="expression" dxfId="1410" priority="743" stopIfTrue="1">
      <formula>IF(CIRCUITS&gt;8,TRUE,FALSE)</formula>
    </cfRule>
  </conditionalFormatting>
  <conditionalFormatting sqref="AU6">
    <cfRule type="expression" dxfId="1409" priority="744" stopIfTrue="1">
      <formula>IF(ERROR&gt;0,TRUE,FALSE)</formula>
    </cfRule>
    <cfRule type="expression" dxfId="1408" priority="745" stopIfTrue="1">
      <formula>IF(AND(CIRCUITS&gt;8,METER_09="YES"),TRUE,FALSE)</formula>
    </cfRule>
  </conditionalFormatting>
  <conditionalFormatting sqref="AU7">
    <cfRule type="expression" dxfId="1407" priority="746" stopIfTrue="1">
      <formula>IF(ERROR&gt;0,TRUE,FALSE)</formula>
    </cfRule>
    <cfRule type="expression" dxfId="1406" priority="747" stopIfTrue="1">
      <formula>IF(AND(CIRCUITS&gt;8,METER_09="YES"),TRUE,FALSE)</formula>
    </cfRule>
  </conditionalFormatting>
  <conditionalFormatting sqref="AS5:AU5">
    <cfRule type="expression" dxfId="1405" priority="748" stopIfTrue="1">
      <formula>IF(ERROR&gt;0,TRUE,FALSE)</formula>
    </cfRule>
    <cfRule type="expression" dxfId="1404" priority="749" stopIfTrue="1">
      <formula>IF(CIRCUITS&gt;8,TRUE,FALSE)</formula>
    </cfRule>
  </conditionalFormatting>
  <conditionalFormatting sqref="AR4">
    <cfRule type="expression" dxfId="1403" priority="750" stopIfTrue="1">
      <formula>IF(ERROR&gt;0,TRUE,FALSE)</formula>
    </cfRule>
    <cfRule type="expression" dxfId="1402" priority="751" stopIfTrue="1">
      <formula>IF(CIRCUITS=7,TRUE,FALSE)</formula>
    </cfRule>
    <cfRule type="expression" dxfId="1401" priority="752" stopIfTrue="1">
      <formula>IF(CIRCUITS&gt;8,TRUE,FALSE)</formula>
    </cfRule>
  </conditionalFormatting>
  <conditionalFormatting sqref="AV6">
    <cfRule type="expression" dxfId="1400" priority="753" stopIfTrue="1">
      <formula>IF(ERROR&gt;0,TRUE,IF(CIRCUITS=8,FALSE,IF(CIRCUITS&lt;8,TRUE,FALSE)))</formula>
    </cfRule>
    <cfRule type="expression" dxfId="1399" priority="754" stopIfTrue="1">
      <formula>IF(AND(CIRCUITS&gt;8,METER_09="NO"),TRUE,FALSE)</formula>
    </cfRule>
    <cfRule type="expression" dxfId="1398" priority="755" stopIfTrue="1">
      <formula>IF(AND(CIRCUITS&gt;8,METER_09="YES"),TRUE,FALSE)</formula>
    </cfRule>
  </conditionalFormatting>
  <conditionalFormatting sqref="AV7">
    <cfRule type="expression" dxfId="1397" priority="756" stopIfTrue="1">
      <formula>IF(ERROR&gt;0,TRUE,IF(CIRCUITS=8,FALSE,IF(CIRCUITS&lt;8,TRUE,FALSE)))</formula>
    </cfRule>
    <cfRule type="expression" dxfId="1396" priority="757" stopIfTrue="1">
      <formula>IF(AND(CIRCUITS&gt;8,METER_09="NO"),TRUE,FALSE)</formula>
    </cfRule>
    <cfRule type="expression" dxfId="1395" priority="758" stopIfTrue="1">
      <formula>IF(AND(CIRCUITS&gt;8,METER_09="YES"),TRUE,FALSE)</formula>
    </cfRule>
  </conditionalFormatting>
  <conditionalFormatting sqref="AV8">
    <cfRule type="expression" dxfId="1394" priority="759" stopIfTrue="1">
      <formula>IF(ERROR&gt;0,TRUE,IF(CIRCUITS=8,FALSE,IF(CIRCUITS&lt;8,TRUE,FALSE)))</formula>
    </cfRule>
    <cfRule type="expression" dxfId="1393" priority="760" stopIfTrue="1">
      <formula>IF(CIRCUITS&gt;8,TRUE,FALSE)</formula>
    </cfRule>
  </conditionalFormatting>
  <conditionalFormatting sqref="AV9">
    <cfRule type="expression" dxfId="1392" priority="761" stopIfTrue="1">
      <formula>IF(ERROR&gt;0,TRUE,IF(CIRCUITS=8,FALSE,IF(CIRCUITS&lt;8,TRUE,FALSE)))</formula>
    </cfRule>
    <cfRule type="expression" dxfId="1391" priority="762" stopIfTrue="1">
      <formula>IF(CIRCUITS&gt;8,TRUE,FALSE)</formula>
    </cfRule>
  </conditionalFormatting>
  <conditionalFormatting sqref="AZ2">
    <cfRule type="expression" dxfId="1390" priority="763" stopIfTrue="1">
      <formula>IF(ERROR&gt;0,TRUE,FALSE)</formula>
    </cfRule>
    <cfRule type="expression" dxfId="1389" priority="764" stopIfTrue="1">
      <formula>IF(CIRCUITS=9,TRUE,FALSE)</formula>
    </cfRule>
    <cfRule type="expression" dxfId="1388" priority="765" stopIfTrue="1">
      <formula>IF(CIRCUITS&gt;9,TRUE,FALSE)</formula>
    </cfRule>
  </conditionalFormatting>
  <conditionalFormatting sqref="BA2:BC2">
    <cfRule type="expression" dxfId="1387" priority="766" stopIfTrue="1">
      <formula>IF(ERROR&gt;0,TRUE,FALSE)</formula>
    </cfRule>
    <cfRule type="expression" dxfId="1386" priority="767" stopIfTrue="1">
      <formula>IF(CIRCUITS&gt;9,TRUE,FALSE)</formula>
    </cfRule>
  </conditionalFormatting>
  <conditionalFormatting sqref="AZ3">
    <cfRule type="expression" dxfId="1385" priority="768" stopIfTrue="1">
      <formula>IF(ERROR&gt;0,TRUE,FALSE)</formula>
    </cfRule>
    <cfRule type="expression" dxfId="1384" priority="769" stopIfTrue="1">
      <formula>IF(CIRCUITS=9,TRUE,FALSE)</formula>
    </cfRule>
  </conditionalFormatting>
  <conditionalFormatting sqref="AZ5">
    <cfRule type="expression" dxfId="1383" priority="770" stopIfTrue="1">
      <formula>IF(ERROR&gt;0,TRUE,FALSE)</formula>
    </cfRule>
    <cfRule type="expression" dxfId="1382" priority="771" stopIfTrue="1">
      <formula>IF(CIRCUITS&gt;9,TRUE,FALSE)</formula>
    </cfRule>
    <cfRule type="expression" dxfId="1381" priority="772" stopIfTrue="1">
      <formula>IF(CIRCUITS=9,TRUE,FALSE)</formula>
    </cfRule>
  </conditionalFormatting>
  <conditionalFormatting sqref="AY6">
    <cfRule type="expression" dxfId="1380" priority="773" stopIfTrue="1">
      <formula>IF(ERROR&gt;0,TRUE,FALSE)</formula>
    </cfRule>
    <cfRule type="expression" dxfId="1379" priority="774" stopIfTrue="1">
      <formula>IF(AND(CIRCUITS&gt;9,METER_10="YES"),TRUE,FALSE)</formula>
    </cfRule>
  </conditionalFormatting>
  <conditionalFormatting sqref="AY7">
    <cfRule type="expression" dxfId="1378" priority="775" stopIfTrue="1">
      <formula>IF(ERROR&gt;0,TRUE,FALSE)</formula>
    </cfRule>
    <cfRule type="expression" dxfId="1377" priority="776" stopIfTrue="1">
      <formula>IF(AND(CIRCUITS&gt;9,METER_10="YES"),TRUE,FALSE)</formula>
    </cfRule>
  </conditionalFormatting>
  <conditionalFormatting sqref="AW5:AY5">
    <cfRule type="expression" dxfId="1376" priority="777" stopIfTrue="1">
      <formula>IF(ERROR&gt;0,TRUE,FALSE)</formula>
    </cfRule>
    <cfRule type="expression" dxfId="1375" priority="778" stopIfTrue="1">
      <formula>IF(CIRCUITS&gt;9,TRUE,FALSE)</formula>
    </cfRule>
  </conditionalFormatting>
  <conditionalFormatting sqref="AV4">
    <cfRule type="expression" dxfId="1374" priority="779" stopIfTrue="1">
      <formula>IF(ERROR&gt;0,TRUE,FALSE)</formula>
    </cfRule>
    <cfRule type="expression" dxfId="1373" priority="780" stopIfTrue="1">
      <formula>IF(CIRCUITS=8,TRUE,FALSE)</formula>
    </cfRule>
    <cfRule type="expression" dxfId="1372" priority="781" stopIfTrue="1">
      <formula>IF(CIRCUITS&gt;9,TRUE,FALSE)</formula>
    </cfRule>
  </conditionalFormatting>
  <conditionalFormatting sqref="AZ6">
    <cfRule type="expression" dxfId="1371" priority="782" stopIfTrue="1">
      <formula>IF(ERROR&gt;0,TRUE,IF(CIRCUITS=9,FALSE,IF(CIRCUITS&lt;9,TRUE,FALSE)))</formula>
    </cfRule>
    <cfRule type="expression" dxfId="1370" priority="783" stopIfTrue="1">
      <formula>IF(AND(CIRCUITS&gt;9,METER_10="NO"),TRUE,FALSE)</formula>
    </cfRule>
    <cfRule type="expression" dxfId="1369" priority="784" stopIfTrue="1">
      <formula>IF(AND(CIRCUITS&gt;9,METER_10="YES"),TRUE,FALSE)</formula>
    </cfRule>
  </conditionalFormatting>
  <conditionalFormatting sqref="AZ7">
    <cfRule type="expression" dxfId="1368" priority="785" stopIfTrue="1">
      <formula>IF(ERROR&gt;0,TRUE,IF(CIRCUITS=9,FALSE,IF(CIRCUITS&lt;9,TRUE,FALSE)))</formula>
    </cfRule>
    <cfRule type="expression" dxfId="1367" priority="786" stopIfTrue="1">
      <formula>IF(AND(CIRCUITS&gt;9,METER_10="NO"),TRUE,FALSE)</formula>
    </cfRule>
    <cfRule type="expression" dxfId="1366" priority="787" stopIfTrue="1">
      <formula>IF(AND(CIRCUITS&gt;9,METER_10="YES"),TRUE,FALSE)</formula>
    </cfRule>
  </conditionalFormatting>
  <conditionalFormatting sqref="AZ8">
    <cfRule type="expression" dxfId="1365" priority="788" stopIfTrue="1">
      <formula>IF(ERROR&gt;0,TRUE,IF(CIRCUITS=9,FALSE,IF(CIRCUITS&lt;9,TRUE,FALSE)))</formula>
    </cfRule>
    <cfRule type="expression" dxfId="1364" priority="789" stopIfTrue="1">
      <formula>IF(CIRCUITS&gt;9,TRUE,FALSE)</formula>
    </cfRule>
  </conditionalFormatting>
  <conditionalFormatting sqref="AZ9">
    <cfRule type="expression" dxfId="1363" priority="790" stopIfTrue="1">
      <formula>IF(ERROR&gt;0,TRUE,IF(CIRCUITS=9,FALSE,IF(CIRCUITS&lt;9,TRUE,FALSE)))</formula>
    </cfRule>
    <cfRule type="expression" dxfId="1362" priority="791" stopIfTrue="1">
      <formula>IF(CIRCUITS&gt;9,TRUE,FALSE)</formula>
    </cfRule>
  </conditionalFormatting>
  <conditionalFormatting sqref="BD2">
    <cfRule type="expression" dxfId="1361" priority="792" stopIfTrue="1">
      <formula>IF(ERROR&gt;0,TRUE,FALSE)</formula>
    </cfRule>
    <cfRule type="expression" dxfId="1360" priority="793" stopIfTrue="1">
      <formula>IF(CIRCUITS=10,TRUE,FALSE)</formula>
    </cfRule>
    <cfRule type="expression" dxfId="1359" priority="794" stopIfTrue="1">
      <formula>IF(CIRCUITS&gt;10,TRUE,FALSE)</formula>
    </cfRule>
  </conditionalFormatting>
  <conditionalFormatting sqref="BE2:BG2">
    <cfRule type="expression" dxfId="1358" priority="795" stopIfTrue="1">
      <formula>IF(ERROR&gt;0,TRUE,FALSE)</formula>
    </cfRule>
    <cfRule type="expression" dxfId="1357" priority="796" stopIfTrue="1">
      <formula>IF(CIRCUITS&gt;10,TRUE,FALSE)</formula>
    </cfRule>
  </conditionalFormatting>
  <conditionalFormatting sqref="BD3">
    <cfRule type="expression" dxfId="1356" priority="797" stopIfTrue="1">
      <formula>IF(ERROR&gt;0,TRUE,FALSE)</formula>
    </cfRule>
    <cfRule type="expression" dxfId="1355" priority="798" stopIfTrue="1">
      <formula>IF(CIRCUITS=10,TRUE,FALSE)</formula>
    </cfRule>
  </conditionalFormatting>
  <conditionalFormatting sqref="BD5">
    <cfRule type="expression" dxfId="1354" priority="799" stopIfTrue="1">
      <formula>IF(ERROR&gt;0,TRUE,FALSE)</formula>
    </cfRule>
    <cfRule type="expression" dxfId="1353" priority="800" stopIfTrue="1">
      <formula>IF(CIRCUITS&gt;10,TRUE,FALSE)</formula>
    </cfRule>
    <cfRule type="expression" dxfId="1352" priority="801" stopIfTrue="1">
      <formula>IF(CIRCUITS=10,TRUE,FALSE)</formula>
    </cfRule>
  </conditionalFormatting>
  <conditionalFormatting sqref="BA11:BC11">
    <cfRule type="expression" dxfId="1351" priority="802" stopIfTrue="1">
      <formula>IF(ERROR&gt;0,TRUE,FALSE)</formula>
    </cfRule>
    <cfRule type="expression" dxfId="1350" priority="803" stopIfTrue="1">
      <formula>IF(CIRCUITS&gt;9,TRUE,FALSE)</formula>
    </cfRule>
  </conditionalFormatting>
  <conditionalFormatting sqref="BA5:BC5">
    <cfRule type="expression" dxfId="1349" priority="804" stopIfTrue="1">
      <formula>IF(ERROR&gt;0,TRUE,FALSE)</formula>
    </cfRule>
    <cfRule type="expression" dxfId="1348" priority="805" stopIfTrue="1">
      <formula>IF(CIRCUITS&gt;10,TRUE,FALSE)</formula>
    </cfRule>
  </conditionalFormatting>
  <conditionalFormatting sqref="AZ4">
    <cfRule type="expression" dxfId="1347" priority="806" stopIfTrue="1">
      <formula>IF(ERROR&gt;0,TRUE,FALSE)</formula>
    </cfRule>
    <cfRule type="expression" dxfId="1346" priority="807" stopIfTrue="1">
      <formula>IF(CIRCUITS=9,TRUE,FALSE)</formula>
    </cfRule>
    <cfRule type="expression" dxfId="1345" priority="808" stopIfTrue="1">
      <formula>IF(CIRCUITS&gt;10,TRUE,FALSE)</formula>
    </cfRule>
  </conditionalFormatting>
  <conditionalFormatting sqref="BE11:BG11">
    <cfRule type="expression" dxfId="1344" priority="809" stopIfTrue="1">
      <formula>IF(ERROR&gt;0,TRUE,FALSE)</formula>
    </cfRule>
    <cfRule type="expression" dxfId="1343" priority="810" stopIfTrue="1">
      <formula>IF(CIRCUITS&gt;10,TRUE,FALSE)</formula>
    </cfRule>
  </conditionalFormatting>
  <conditionalFormatting sqref="BC6">
    <cfRule type="expression" dxfId="1342" priority="811" stopIfTrue="1">
      <formula>IF(ERROR&gt;0,TRUE,FALSE)</formula>
    </cfRule>
    <cfRule type="expression" dxfId="1341" priority="812" stopIfTrue="1">
      <formula>IF(AND(CIRCUITS&gt;10,METER_11="YES"),TRUE,FALSE)</formula>
    </cfRule>
  </conditionalFormatting>
  <conditionalFormatting sqref="BC7">
    <cfRule type="expression" dxfId="1340" priority="813" stopIfTrue="1">
      <formula>IF(ERROR&gt;0,TRUE,FALSE)</formula>
    </cfRule>
    <cfRule type="expression" dxfId="1339" priority="814" stopIfTrue="1">
      <formula>IF(AND(CIRCUITS&gt;10,METER_11="YES"),TRUE,FALSE)</formula>
    </cfRule>
  </conditionalFormatting>
  <conditionalFormatting sqref="BD6">
    <cfRule type="expression" dxfId="1338" priority="815" stopIfTrue="1">
      <formula>IF(ERROR&gt;0,TRUE,IF(CIRCUITS=10,FALSE,IF(CIRCUITS&lt;10,TRUE,FALSE)))</formula>
    </cfRule>
    <cfRule type="expression" dxfId="1337" priority="816" stopIfTrue="1">
      <formula>IF(AND(CIRCUITS&gt;10,METER_11="NO"),TRUE,FALSE)</formula>
    </cfRule>
    <cfRule type="expression" dxfId="1336" priority="817" stopIfTrue="1">
      <formula>IF(AND(CIRCUITS&gt;10,METER_11="YES"),TRUE,FALSE)</formula>
    </cfRule>
  </conditionalFormatting>
  <conditionalFormatting sqref="BD7">
    <cfRule type="expression" dxfId="1335" priority="818" stopIfTrue="1">
      <formula>IF(ERROR&gt;0,TRUE,IF(CIRCUITS=10,FALSE,IF(CIRCUITS&lt;10,TRUE,FALSE)))</formula>
    </cfRule>
    <cfRule type="expression" dxfId="1334" priority="819" stopIfTrue="1">
      <formula>IF(AND(CIRCUITS&gt;10,METER_11="NO"),TRUE,FALSE)</formula>
    </cfRule>
    <cfRule type="expression" dxfId="1333" priority="820" stopIfTrue="1">
      <formula>IF(AND(CIRCUITS&gt;10,METER_11="YES"),TRUE,FALSE)</formula>
    </cfRule>
  </conditionalFormatting>
  <conditionalFormatting sqref="BD8">
    <cfRule type="expression" dxfId="1332" priority="821" stopIfTrue="1">
      <formula>IF(ERROR&gt;0,TRUE,IF(CIRCUITS=10,FALSE,IF(CIRCUITS&lt;10,TRUE,FALSE)))</formula>
    </cfRule>
    <cfRule type="expression" dxfId="1331" priority="822" stopIfTrue="1">
      <formula>IF(CIRCUITS&gt;10,TRUE,FALSE)</formula>
    </cfRule>
  </conditionalFormatting>
  <conditionalFormatting sqref="BD9">
    <cfRule type="expression" dxfId="1330" priority="823" stopIfTrue="1">
      <formula>IF(ERROR&gt;0,TRUE,IF(CIRCUITS=10,FALSE,IF(CIRCUITS&lt;10,TRUE,FALSE)))</formula>
    </cfRule>
    <cfRule type="expression" dxfId="1329" priority="824" stopIfTrue="1">
      <formula>IF(CIRCUITS&gt;10,TRUE,FALSE)</formula>
    </cfRule>
  </conditionalFormatting>
  <conditionalFormatting sqref="BH2">
    <cfRule type="expression" dxfId="1328" priority="825" stopIfTrue="1">
      <formula>IF(ERROR&gt;0,TRUE,FALSE)</formula>
    </cfRule>
    <cfRule type="expression" dxfId="1327" priority="826" stopIfTrue="1">
      <formula>IF(CIRCUITS=11,TRUE,FALSE)</formula>
    </cfRule>
    <cfRule type="expression" dxfId="1326" priority="827" stopIfTrue="1">
      <formula>IF(CIRCUITS&gt;11,TRUE,FALSE)</formula>
    </cfRule>
  </conditionalFormatting>
  <conditionalFormatting sqref="BI2:BK2">
    <cfRule type="expression" dxfId="1325" priority="828" stopIfTrue="1">
      <formula>IF(ERROR&gt;0,TRUE,FALSE)</formula>
    </cfRule>
    <cfRule type="expression" dxfId="1324" priority="829" stopIfTrue="1">
      <formula>IF(CIRCUITS&gt;11,TRUE,FALSE)</formula>
    </cfRule>
  </conditionalFormatting>
  <conditionalFormatting sqref="BH3">
    <cfRule type="expression" dxfId="1323" priority="830" stopIfTrue="1">
      <formula>IF(ERROR&gt;0,TRUE,FALSE)</formula>
    </cfRule>
    <cfRule type="expression" dxfId="1322" priority="831" stopIfTrue="1">
      <formula>IF(CIRCUITS=11,TRUE,FALSE)</formula>
    </cfRule>
  </conditionalFormatting>
  <conditionalFormatting sqref="BH5">
    <cfRule type="expression" dxfId="1321" priority="832" stopIfTrue="1">
      <formula>IF(ERROR&gt;0,TRUE,FALSE)</formula>
    </cfRule>
    <cfRule type="expression" dxfId="1320" priority="833" stopIfTrue="1">
      <formula>IF(CIRCUITS&gt;11,TRUE,FALSE)</formula>
    </cfRule>
    <cfRule type="expression" dxfId="1319" priority="834" stopIfTrue="1">
      <formula>IF(CIRCUITS=11,TRUE,FALSE)</formula>
    </cfRule>
  </conditionalFormatting>
  <conditionalFormatting sqref="BE5:BG5">
    <cfRule type="expression" dxfId="1318" priority="835" stopIfTrue="1">
      <formula>IF(ERROR&gt;0,TRUE,FALSE)</formula>
    </cfRule>
    <cfRule type="expression" dxfId="1317" priority="836" stopIfTrue="1">
      <formula>IF(CIRCUITS&gt;11,TRUE,FALSE)</formula>
    </cfRule>
  </conditionalFormatting>
  <conditionalFormatting sqref="BD4">
    <cfRule type="expression" dxfId="1316" priority="837" stopIfTrue="1">
      <formula>IF(ERROR&gt;0,TRUE,FALSE)</formula>
    </cfRule>
    <cfRule type="expression" dxfId="1315" priority="838" stopIfTrue="1">
      <formula>IF(CIRCUITS=10,TRUE,FALSE)</formula>
    </cfRule>
    <cfRule type="expression" dxfId="1314" priority="839" stopIfTrue="1">
      <formula>IF(CIRCUITS&gt;11,TRUE,FALSE)</formula>
    </cfRule>
  </conditionalFormatting>
  <conditionalFormatting sqref="BG6">
    <cfRule type="expression" dxfId="1313" priority="840" stopIfTrue="1">
      <formula>IF(ERROR&gt;0,TRUE,FALSE)</formula>
    </cfRule>
    <cfRule type="expression" dxfId="1312" priority="841" stopIfTrue="1">
      <formula>IF(AND(CIRCUITS&gt;11,METER_12="YES"),TRUE,FALSE)</formula>
    </cfRule>
  </conditionalFormatting>
  <conditionalFormatting sqref="BG7">
    <cfRule type="expression" dxfId="1311" priority="842" stopIfTrue="1">
      <formula>IF(ERROR&gt;0,TRUE,FALSE)</formula>
    </cfRule>
    <cfRule type="expression" dxfId="1310" priority="843" stopIfTrue="1">
      <formula>IF(AND(CIRCUITS&gt;11,METER_12="YES"),TRUE,FALSE)</formula>
    </cfRule>
  </conditionalFormatting>
  <conditionalFormatting sqref="BH6">
    <cfRule type="expression" dxfId="1309" priority="844" stopIfTrue="1">
      <formula>IF(ERROR&gt;0,TRUE,IF(CIRCUITS=11,FALSE,IF(CIRCUITS&lt;11,TRUE,FALSE)))</formula>
    </cfRule>
    <cfRule type="expression" dxfId="1308" priority="845" stopIfTrue="1">
      <formula>IF(AND(CIRCUITS&gt;11,METER_12="NO"),TRUE,FALSE)</formula>
    </cfRule>
    <cfRule type="expression" dxfId="1307" priority="846" stopIfTrue="1">
      <formula>IF(AND(CIRCUITS&gt;11,METER_12="YES"),TRUE,FALSE)</formula>
    </cfRule>
  </conditionalFormatting>
  <conditionalFormatting sqref="BH7">
    <cfRule type="expression" dxfId="1306" priority="847" stopIfTrue="1">
      <formula>IF(ERROR&gt;0,TRUE,IF(CIRCUITS=11,FALSE,IF(CIRCUITS&lt;11,TRUE,FALSE)))</formula>
    </cfRule>
    <cfRule type="expression" dxfId="1305" priority="848" stopIfTrue="1">
      <formula>IF(AND(CIRCUITS&gt;11,METER_12="NO"),TRUE,FALSE)</formula>
    </cfRule>
    <cfRule type="expression" dxfId="1304" priority="849" stopIfTrue="1">
      <formula>IF(AND(CIRCUITS&gt;11,METER_12="YES"),TRUE,FALSE)</formula>
    </cfRule>
  </conditionalFormatting>
  <conditionalFormatting sqref="BH8">
    <cfRule type="expression" dxfId="1303" priority="850" stopIfTrue="1">
      <formula>IF(ERROR&gt;0,TRUE,IF(CIRCUITS=11,FALSE,IF(CIRCUITS&lt;11,TRUE,FALSE)))</formula>
    </cfRule>
    <cfRule type="expression" dxfId="1302" priority="851" stopIfTrue="1">
      <formula>IF(CIRCUITS&gt;11,TRUE,FALSE)</formula>
    </cfRule>
  </conditionalFormatting>
  <conditionalFormatting sqref="BH9">
    <cfRule type="expression" dxfId="1301" priority="852" stopIfTrue="1">
      <formula>IF(ERROR&gt;0,TRUE,IF(CIRCUITS=11,FALSE,IF(CIRCUITS&lt;11,TRUE,FALSE)))</formula>
    </cfRule>
    <cfRule type="expression" dxfId="1300" priority="853" stopIfTrue="1">
      <formula>IF(CIRCUITS&gt;11,TRUE,FALSE)</formula>
    </cfRule>
  </conditionalFormatting>
  <conditionalFormatting sqref="BL2">
    <cfRule type="expression" dxfId="1299" priority="854" stopIfTrue="1">
      <formula>IF(ERROR&gt;0,TRUE,FALSE)</formula>
    </cfRule>
    <cfRule type="expression" dxfId="1298" priority="855" stopIfTrue="1">
      <formula>IF(CIRCUITS=12,TRUE,FALSE)</formula>
    </cfRule>
    <cfRule type="expression" dxfId="1297" priority="856" stopIfTrue="1">
      <formula>IF(CIRCUITS&gt;12,TRUE,FALSE)</formula>
    </cfRule>
  </conditionalFormatting>
  <conditionalFormatting sqref="BM2:BO2">
    <cfRule type="expression" dxfId="1296" priority="857" stopIfTrue="1">
      <formula>IF(ERROR&gt;0,TRUE,FALSE)</formula>
    </cfRule>
    <cfRule type="expression" dxfId="1295" priority="858" stopIfTrue="1">
      <formula>IF(CIRCUITS&gt;12,TRUE,FALSE)</formula>
    </cfRule>
  </conditionalFormatting>
  <conditionalFormatting sqref="BL3">
    <cfRule type="expression" dxfId="1294" priority="859" stopIfTrue="1">
      <formula>IF(ERROR&gt;0,TRUE,FALSE)</formula>
    </cfRule>
    <cfRule type="expression" dxfId="1293" priority="860" stopIfTrue="1">
      <formula>IF(CIRCUITS=12,TRUE,FALSE)</formula>
    </cfRule>
  </conditionalFormatting>
  <conditionalFormatting sqref="BL5">
    <cfRule type="expression" dxfId="1292" priority="861" stopIfTrue="1">
      <formula>IF(ERROR&gt;0,TRUE,FALSE)</formula>
    </cfRule>
    <cfRule type="expression" dxfId="1291" priority="862" stopIfTrue="1">
      <formula>IF(CIRCUITS&gt;12,TRUE,FALSE)</formula>
    </cfRule>
    <cfRule type="expression" dxfId="1290" priority="863" stopIfTrue="1">
      <formula>IF(CIRCUITS=12,TRUE,FALSE)</formula>
    </cfRule>
  </conditionalFormatting>
  <conditionalFormatting sqref="BI11:BK11">
    <cfRule type="expression" dxfId="1289" priority="864" stopIfTrue="1">
      <formula>IF(ERROR&gt;0,TRUE,FALSE)</formula>
    </cfRule>
    <cfRule type="expression" dxfId="1288" priority="865" stopIfTrue="1">
      <formula>IF(CIRCUITS&gt;11,TRUE,FALSE)</formula>
    </cfRule>
  </conditionalFormatting>
  <conditionalFormatting sqref="BM11:BO11">
    <cfRule type="expression" dxfId="1287" priority="866" stopIfTrue="1">
      <formula>IF(ERROR&gt;0,TRUE,FALSE)</formula>
    </cfRule>
    <cfRule type="expression" dxfId="1286" priority="867" stopIfTrue="1">
      <formula>IF(CIRCUITS&gt;12,TRUE,FALSE)</formula>
    </cfRule>
  </conditionalFormatting>
  <conditionalFormatting sqref="BI5:BK5">
    <cfRule type="expression" dxfId="1285" priority="868" stopIfTrue="1">
      <formula>IF(ERROR&gt;0,TRUE,FALSE)</formula>
    </cfRule>
    <cfRule type="expression" dxfId="1284" priority="869" stopIfTrue="1">
      <formula>IF(CIRCUITS&gt;12,TRUE,FALSE)</formula>
    </cfRule>
  </conditionalFormatting>
  <conditionalFormatting sqref="BH4">
    <cfRule type="expression" dxfId="1283" priority="870" stopIfTrue="1">
      <formula>IF(ERROR&gt;0,TRUE,FALSE)</formula>
    </cfRule>
    <cfRule type="expression" dxfId="1282" priority="871" stopIfTrue="1">
      <formula>IF(CIRCUITS=11,TRUE,FALSE)</formula>
    </cfRule>
    <cfRule type="expression" dxfId="1281" priority="872" stopIfTrue="1">
      <formula>IF(CIRCUITS&gt;12,TRUE,FALSE)</formula>
    </cfRule>
  </conditionalFormatting>
  <conditionalFormatting sqref="BK6">
    <cfRule type="expression" dxfId="1280" priority="873" stopIfTrue="1">
      <formula>IF(ERROR&gt;0,TRUE,FALSE)</formula>
    </cfRule>
    <cfRule type="expression" dxfId="1279" priority="874" stopIfTrue="1">
      <formula>IF(AND(CIRCUITS&gt;12,METER_13="YES"),TRUE,FALSE)</formula>
    </cfRule>
  </conditionalFormatting>
  <conditionalFormatting sqref="BK7">
    <cfRule type="expression" dxfId="1278" priority="875" stopIfTrue="1">
      <formula>IF(ERROR&gt;0,TRUE,FALSE)</formula>
    </cfRule>
    <cfRule type="expression" dxfId="1277" priority="876" stopIfTrue="1">
      <formula>IF(AND(CIRCUITS&gt;12,METER_13="YES"),TRUE,FALSE)</formula>
    </cfRule>
  </conditionalFormatting>
  <conditionalFormatting sqref="BL6">
    <cfRule type="expression" dxfId="1276" priority="877" stopIfTrue="1">
      <formula>IF(ERROR&gt;0,TRUE,IF(CIRCUITS=12,FALSE,IF(CIRCUITS&lt;12,TRUE,FALSE)))</formula>
    </cfRule>
    <cfRule type="expression" dxfId="1275" priority="878" stopIfTrue="1">
      <formula>IF(AND(CIRCUITS&gt;12,METER_13="NO"),TRUE,FALSE)</formula>
    </cfRule>
    <cfRule type="expression" dxfId="1274" priority="879" stopIfTrue="1">
      <formula>IF(AND(CIRCUITS&gt;12,METER_13="YES"),TRUE,FALSE)</formula>
    </cfRule>
  </conditionalFormatting>
  <conditionalFormatting sqref="BL7">
    <cfRule type="expression" dxfId="1273" priority="880" stopIfTrue="1">
      <formula>IF(ERROR&gt;0,TRUE,IF(CIRCUITS=12,FALSE,IF(CIRCUITS&lt;12,TRUE,FALSE)))</formula>
    </cfRule>
    <cfRule type="expression" dxfId="1272" priority="881" stopIfTrue="1">
      <formula>IF(AND(CIRCUITS&gt;12,METER_13="NO"),TRUE,FALSE)</formula>
    </cfRule>
    <cfRule type="expression" dxfId="1271" priority="882" stopIfTrue="1">
      <formula>IF(AND(CIRCUITS&gt;12,METER_13="YES"),TRUE,FALSE)</formula>
    </cfRule>
  </conditionalFormatting>
  <conditionalFormatting sqref="BL8">
    <cfRule type="expression" dxfId="1270" priority="883" stopIfTrue="1">
      <formula>IF(ERROR&gt;0,TRUE,IF(CIRCUITS=12,FALSE,IF(CIRCUITS&lt;12,TRUE,FALSE)))</formula>
    </cfRule>
    <cfRule type="expression" dxfId="1269" priority="884" stopIfTrue="1">
      <formula>IF(CIRCUITS&gt;12,TRUE,FALSE)</formula>
    </cfRule>
  </conditionalFormatting>
  <conditionalFormatting sqref="BL9">
    <cfRule type="expression" dxfId="1268" priority="885" stopIfTrue="1">
      <formula>IF(ERROR&gt;0,TRUE,IF(CIRCUITS=12,FALSE,IF(CIRCUITS&lt;12,TRUE,FALSE)))</formula>
    </cfRule>
    <cfRule type="expression" dxfId="1267" priority="886" stopIfTrue="1">
      <formula>IF(CIRCUITS&gt;12,TRUE,FALSE)</formula>
    </cfRule>
  </conditionalFormatting>
  <conditionalFormatting sqref="BQ2:BS2">
    <cfRule type="expression" dxfId="1266" priority="887" stopIfTrue="1">
      <formula>IF(ERROR&gt;0,TRUE,FALSE)</formula>
    </cfRule>
    <cfRule type="expression" dxfId="1265" priority="888" stopIfTrue="1">
      <formula>IF(CIRCUITS&gt;13,TRUE,FALSE)</formula>
    </cfRule>
  </conditionalFormatting>
  <conditionalFormatting sqref="BP2">
    <cfRule type="expression" dxfId="1264" priority="889" stopIfTrue="1">
      <formula>IF(ERROR&gt;0,TRUE,FALSE)</formula>
    </cfRule>
    <cfRule type="expression" dxfId="1263" priority="890" stopIfTrue="1">
      <formula>IF(CIRCUITS=13,TRUE,FALSE)</formula>
    </cfRule>
    <cfRule type="expression" dxfId="1262" priority="891" stopIfTrue="1">
      <formula>IF(CIRCUITS&gt;13,TRUE,FALSE)</formula>
    </cfRule>
  </conditionalFormatting>
  <conditionalFormatting sqref="BP3">
    <cfRule type="expression" dxfId="1261" priority="892" stopIfTrue="1">
      <formula>IF(ERROR&gt;0,TRUE,FALSE)</formula>
    </cfRule>
    <cfRule type="expression" dxfId="1260" priority="893" stopIfTrue="1">
      <formula>IF(CIRCUITS=13,TRUE,FALSE)</formula>
    </cfRule>
  </conditionalFormatting>
  <conditionalFormatting sqref="BP5">
    <cfRule type="expression" dxfId="1259" priority="894" stopIfTrue="1">
      <formula>IF(ERROR&gt;0,TRUE,FALSE)</formula>
    </cfRule>
    <cfRule type="expression" dxfId="1258" priority="895" stopIfTrue="1">
      <formula>IF(CIRCUITS&gt;13,TRUE,FALSE)</formula>
    </cfRule>
    <cfRule type="expression" dxfId="1257" priority="896" stopIfTrue="1">
      <formula>IF(CIRCUITS=13,TRUE,FALSE)</formula>
    </cfRule>
  </conditionalFormatting>
  <conditionalFormatting sqref="BQ11:BS11">
    <cfRule type="expression" dxfId="1256" priority="897" stopIfTrue="1">
      <formula>IF(ERROR&gt;0,TRUE,FALSE)</formula>
    </cfRule>
    <cfRule type="expression" dxfId="1255" priority="898" stopIfTrue="1">
      <formula>IF(CIRCUITS&gt;13,TRUE,FALSE)</formula>
    </cfRule>
  </conditionalFormatting>
  <conditionalFormatting sqref="BM5:BO5">
    <cfRule type="expression" dxfId="1254" priority="899" stopIfTrue="1">
      <formula>IF(ERROR&gt;0,TRUE,FALSE)</formula>
    </cfRule>
    <cfRule type="expression" dxfId="1253" priority="900" stopIfTrue="1">
      <formula>IF(CIRCUITS&gt;13,TRUE,FALSE)</formula>
    </cfRule>
  </conditionalFormatting>
  <conditionalFormatting sqref="BL4">
    <cfRule type="expression" dxfId="1252" priority="901" stopIfTrue="1">
      <formula>IF(ERROR&gt;0,TRUE,FALSE)</formula>
    </cfRule>
    <cfRule type="expression" dxfId="1251" priority="902" stopIfTrue="1">
      <formula>IF(CIRCUITS=12,TRUE,FALSE)</formula>
    </cfRule>
    <cfRule type="expression" dxfId="1250" priority="903" stopIfTrue="1">
      <formula>IF(CIRCUITS&gt;13,TRUE,FALSE)</formula>
    </cfRule>
  </conditionalFormatting>
  <conditionalFormatting sqref="BO6">
    <cfRule type="expression" dxfId="1249" priority="904" stopIfTrue="1">
      <formula>IF(ERROR&gt;0,TRUE,FALSE)</formula>
    </cfRule>
    <cfRule type="expression" dxfId="1248" priority="905" stopIfTrue="1">
      <formula>IF(AND(CIRCUITS&gt;13,METER_14="YES"),TRUE,FALSE)</formula>
    </cfRule>
  </conditionalFormatting>
  <conditionalFormatting sqref="BO7">
    <cfRule type="expression" dxfId="1247" priority="906" stopIfTrue="1">
      <formula>IF(ERROR&gt;0,TRUE,FALSE)</formula>
    </cfRule>
    <cfRule type="expression" dxfId="1246" priority="907" stopIfTrue="1">
      <formula>IF(AND(CIRCUITS&gt;13,METER_14="YES"),TRUE,FALSE)</formula>
    </cfRule>
  </conditionalFormatting>
  <conditionalFormatting sqref="BP6">
    <cfRule type="expression" dxfId="1245" priority="908" stopIfTrue="1">
      <formula>IF(ERROR&gt;0,TRUE,IF(CIRCUITS=13,FALSE,IF(CIRCUITS&lt;13,TRUE,FALSE)))</formula>
    </cfRule>
    <cfRule type="expression" dxfId="1244" priority="909" stopIfTrue="1">
      <formula>IF(AND(CIRCUITS&gt;13,METER_14="NO"),TRUE,FALSE)</formula>
    </cfRule>
    <cfRule type="expression" dxfId="1243" priority="910" stopIfTrue="1">
      <formula>IF(AND(CIRCUITS&gt;13,METER_14="YES"),TRUE,FALSE)</formula>
    </cfRule>
  </conditionalFormatting>
  <conditionalFormatting sqref="BP7">
    <cfRule type="expression" dxfId="1242" priority="911" stopIfTrue="1">
      <formula>IF(ERROR&gt;0,TRUE,IF(CIRCUITS=13,FALSE,IF(CIRCUITS&lt;13,TRUE,FALSE)))</formula>
    </cfRule>
    <cfRule type="expression" dxfId="1241" priority="912" stopIfTrue="1">
      <formula>IF(AND(CIRCUITS&gt;13,METER_14="NO"),TRUE,FALSE)</formula>
    </cfRule>
    <cfRule type="expression" dxfId="1240" priority="913" stopIfTrue="1">
      <formula>IF(AND(CIRCUITS&gt;13,METER_14="YES"),TRUE,FALSE)</formula>
    </cfRule>
  </conditionalFormatting>
  <conditionalFormatting sqref="BP8">
    <cfRule type="expression" dxfId="1239" priority="914" stopIfTrue="1">
      <formula>IF(ERROR&gt;0,TRUE,IF(CIRCUITS=13,FALSE,IF(CIRCUITS&lt;13,TRUE,FALSE)))</formula>
    </cfRule>
    <cfRule type="expression" dxfId="1238" priority="915" stopIfTrue="1">
      <formula>IF(CIRCUITS&gt;13,TRUE,FALSE)</formula>
    </cfRule>
  </conditionalFormatting>
  <conditionalFormatting sqref="BP9">
    <cfRule type="expression" dxfId="1237" priority="916" stopIfTrue="1">
      <formula>IF(ERROR&gt;0,TRUE,IF(CIRCUITS=13,FALSE,IF(CIRCUITS&lt;13,TRUE,FALSE)))</formula>
    </cfRule>
    <cfRule type="expression" dxfId="1236" priority="917" stopIfTrue="1">
      <formula>IF(CIRCUITS&gt;13,TRUE,FALSE)</formula>
    </cfRule>
  </conditionalFormatting>
  <conditionalFormatting sqref="BT2">
    <cfRule type="expression" dxfId="1235" priority="918" stopIfTrue="1">
      <formula>IF(ERROR&gt;0,TRUE,FALSE)</formula>
    </cfRule>
    <cfRule type="expression" dxfId="1234" priority="919" stopIfTrue="1">
      <formula>IF(CIRCUITS=14,TRUE,FALSE)</formula>
    </cfRule>
    <cfRule type="expression" dxfId="1233" priority="920" stopIfTrue="1">
      <formula>IF(CIRCUITS&gt;14,TRUE,FALSE)</formula>
    </cfRule>
  </conditionalFormatting>
  <conditionalFormatting sqref="BU2:BW2">
    <cfRule type="expression" dxfId="1232" priority="921" stopIfTrue="1">
      <formula>IF(ERROR&gt;0,TRUE,FALSE)</formula>
    </cfRule>
    <cfRule type="expression" dxfId="1231" priority="922" stopIfTrue="1">
      <formula>IF(CIRCUITS&gt;14,TRUE,FALSE)</formula>
    </cfRule>
  </conditionalFormatting>
  <conditionalFormatting sqref="BT3">
    <cfRule type="expression" dxfId="1230" priority="923" stopIfTrue="1">
      <formula>IF(ERROR&gt;0,TRUE,FALSE)</formula>
    </cfRule>
    <cfRule type="expression" dxfId="1229" priority="924" stopIfTrue="1">
      <formula>IF(CIRCUITS=14,TRUE,FALSE)</formula>
    </cfRule>
  </conditionalFormatting>
  <conditionalFormatting sqref="BT5">
    <cfRule type="expression" dxfId="1228" priority="925" stopIfTrue="1">
      <formula>IF(ERROR&gt;0,TRUE,FALSE)</formula>
    </cfRule>
    <cfRule type="expression" dxfId="1227" priority="926" stopIfTrue="1">
      <formula>IF(CIRCUITS&gt;14,TRUE,FALSE)</formula>
    </cfRule>
    <cfRule type="expression" dxfId="1226" priority="927" stopIfTrue="1">
      <formula>IF(CIRCUITS=14,TRUE,FALSE)</formula>
    </cfRule>
  </conditionalFormatting>
  <conditionalFormatting sqref="BU11:BW11">
    <cfRule type="expression" dxfId="1225" priority="928" stopIfTrue="1">
      <formula>IF(ERROR&gt;0,TRUE,FALSE)</formula>
    </cfRule>
    <cfRule type="expression" dxfId="1224" priority="929" stopIfTrue="1">
      <formula>IF(CIRCUITS&gt;14,TRUE,FALSE)</formula>
    </cfRule>
  </conditionalFormatting>
  <conditionalFormatting sqref="BQ5:BS5">
    <cfRule type="expression" dxfId="1223" priority="930" stopIfTrue="1">
      <formula>IF(ERROR&gt;0,TRUE,FALSE)</formula>
    </cfRule>
    <cfRule type="expression" dxfId="1222" priority="931" stopIfTrue="1">
      <formula>IF(CIRCUITS&gt;14,TRUE,FALSE)</formula>
    </cfRule>
  </conditionalFormatting>
  <conditionalFormatting sqref="BP4">
    <cfRule type="expression" dxfId="1221" priority="932" stopIfTrue="1">
      <formula>IF(ERROR&gt;0,TRUE,FALSE)</formula>
    </cfRule>
    <cfRule type="expression" dxfId="1220" priority="933" stopIfTrue="1">
      <formula>IF(CIRCUITS=13,TRUE,FALSE)</formula>
    </cfRule>
    <cfRule type="expression" dxfId="1219" priority="934" stopIfTrue="1">
      <formula>IF(CIRCUITS&gt;14,TRUE,FALSE)</formula>
    </cfRule>
  </conditionalFormatting>
  <conditionalFormatting sqref="BS6">
    <cfRule type="expression" dxfId="1218" priority="935" stopIfTrue="1">
      <formula>IF(ERROR&gt;0,TRUE,FALSE)</formula>
    </cfRule>
    <cfRule type="expression" dxfId="1217" priority="936" stopIfTrue="1">
      <formula>IF(AND(CIRCUITS&gt;14,METER_15="YES"),TRUE,FALSE)</formula>
    </cfRule>
  </conditionalFormatting>
  <conditionalFormatting sqref="BS7">
    <cfRule type="expression" dxfId="1216" priority="937" stopIfTrue="1">
      <formula>IF(ERROR&gt;0,TRUE,FALSE)</formula>
    </cfRule>
    <cfRule type="expression" dxfId="1215" priority="938" stopIfTrue="1">
      <formula>IF(AND(CIRCUITS&gt;14,METER_15="YES"),TRUE,FALSE)</formula>
    </cfRule>
  </conditionalFormatting>
  <conditionalFormatting sqref="BT6">
    <cfRule type="expression" dxfId="1214" priority="939" stopIfTrue="1">
      <formula>IF(ERROR&gt;0,TRUE,IF(CIRCUITS=14,FALSE,IF(CIRCUITS&lt;14,TRUE,FALSE)))</formula>
    </cfRule>
    <cfRule type="expression" dxfId="1213" priority="940" stopIfTrue="1">
      <formula>IF(AND(CIRCUITS&gt;14,METER_15="NO"),TRUE,FALSE)</formula>
    </cfRule>
    <cfRule type="expression" dxfId="1212" priority="941" stopIfTrue="1">
      <formula>IF(AND(CIRCUITS&gt;14,METER_15="YES"),TRUE,FALSE)</formula>
    </cfRule>
  </conditionalFormatting>
  <conditionalFormatting sqref="BT7">
    <cfRule type="expression" dxfId="1211" priority="942" stopIfTrue="1">
      <formula>IF(ERROR&gt;0,TRUE,IF(CIRCUITS=14,FALSE,IF(CIRCUITS&lt;14,TRUE,FALSE)))</formula>
    </cfRule>
    <cfRule type="expression" dxfId="1210" priority="943" stopIfTrue="1">
      <formula>IF(AND(CIRCUITS&gt;14,METER_15="NO"),TRUE,FALSE)</formula>
    </cfRule>
    <cfRule type="expression" dxfId="1209" priority="944" stopIfTrue="1">
      <formula>IF(AND(CIRCUITS&gt;14,METER_15="YES"),TRUE,FALSE)</formula>
    </cfRule>
  </conditionalFormatting>
  <conditionalFormatting sqref="BT8">
    <cfRule type="expression" dxfId="1208" priority="945" stopIfTrue="1">
      <formula>IF(ERROR&gt;0,TRUE,IF(CIRCUITS=14,FALSE,IF(CIRCUITS&lt;14,TRUE,FALSE)))</formula>
    </cfRule>
    <cfRule type="expression" dxfId="1207" priority="946" stopIfTrue="1">
      <formula>IF(CIRCUITS&gt;14,TRUE,FALSE)</formula>
    </cfRule>
  </conditionalFormatting>
  <conditionalFormatting sqref="BT9">
    <cfRule type="expression" dxfId="1206" priority="947" stopIfTrue="1">
      <formula>IF(ERROR&gt;0,TRUE,IF(CIRCUITS=14,FALSE,IF(CIRCUITS&lt;14,TRUE,FALSE)))</formula>
    </cfRule>
    <cfRule type="expression" dxfId="1205" priority="948" stopIfTrue="1">
      <formula>IF(CIRCUITS&gt;14,TRUE,FALSE)</formula>
    </cfRule>
  </conditionalFormatting>
  <conditionalFormatting sqref="BX2">
    <cfRule type="expression" dxfId="1204" priority="949" stopIfTrue="1">
      <formula>IF(ERROR&gt;0,TRUE,FALSE)</formula>
    </cfRule>
    <cfRule type="expression" dxfId="1203" priority="950" stopIfTrue="1">
      <formula>IF(CIRCUITS=15,TRUE,FALSE)</formula>
    </cfRule>
    <cfRule type="expression" dxfId="1202" priority="951" stopIfTrue="1">
      <formula>IF(CIRCUITS&gt;15,TRUE,FALSE)</formula>
    </cfRule>
  </conditionalFormatting>
  <conditionalFormatting sqref="BY2:CA2">
    <cfRule type="expression" dxfId="1201" priority="952" stopIfTrue="1">
      <formula>IF(ERROR&gt;0,TRUE,FALSE)</formula>
    </cfRule>
    <cfRule type="expression" dxfId="1200" priority="953" stopIfTrue="1">
      <formula>IF(CIRCUITS&gt;15,TRUE,FALSE)</formula>
    </cfRule>
  </conditionalFormatting>
  <conditionalFormatting sqref="BX3">
    <cfRule type="expression" dxfId="1199" priority="954" stopIfTrue="1">
      <formula>IF(ERROR&gt;0,TRUE,FALSE)</formula>
    </cfRule>
    <cfRule type="expression" dxfId="1198" priority="955" stopIfTrue="1">
      <formula>IF(CIRCUITS=15,TRUE,FALSE)</formula>
    </cfRule>
  </conditionalFormatting>
  <conditionalFormatting sqref="BX5">
    <cfRule type="expression" dxfId="1197" priority="956" stopIfTrue="1">
      <formula>IF(ERROR&gt;0,TRUE,FALSE)</formula>
    </cfRule>
    <cfRule type="expression" dxfId="1196" priority="957" stopIfTrue="1">
      <formula>IF(CIRCUITS&gt;15,TRUE,FALSE)</formula>
    </cfRule>
    <cfRule type="expression" dxfId="1195" priority="958" stopIfTrue="1">
      <formula>IF(CIRCUITS=15,TRUE,FALSE)</formula>
    </cfRule>
  </conditionalFormatting>
  <conditionalFormatting sqref="BY11:CA11">
    <cfRule type="expression" dxfId="1194" priority="959" stopIfTrue="1">
      <formula>IF(ERROR&gt;0,TRUE,FALSE)</formula>
    </cfRule>
    <cfRule type="expression" dxfId="1193" priority="960" stopIfTrue="1">
      <formula>IF(CIRCUITS&gt;15,TRUE,FALSE)</formula>
    </cfRule>
  </conditionalFormatting>
  <conditionalFormatting sqref="BU5:BW5">
    <cfRule type="expression" dxfId="1192" priority="961" stopIfTrue="1">
      <formula>IF(ERROR&gt;0,TRUE,FALSE)</formula>
    </cfRule>
    <cfRule type="expression" dxfId="1191" priority="962" stopIfTrue="1">
      <formula>IF(CIRCUITS&gt;15,TRUE,FALSE)</formula>
    </cfRule>
  </conditionalFormatting>
  <conditionalFormatting sqref="BT4">
    <cfRule type="expression" dxfId="1190" priority="963" stopIfTrue="1">
      <formula>IF(ERROR&gt;0,TRUE,FALSE)</formula>
    </cfRule>
    <cfRule type="expression" dxfId="1189" priority="964" stopIfTrue="1">
      <formula>IF(CIRCUITS=14,TRUE,FALSE)</formula>
    </cfRule>
    <cfRule type="expression" dxfId="1188" priority="965" stopIfTrue="1">
      <formula>IF(CIRCUITS&gt;15,TRUE,FALSE)</formula>
    </cfRule>
  </conditionalFormatting>
  <conditionalFormatting sqref="BW6">
    <cfRule type="expression" dxfId="1187" priority="966" stopIfTrue="1">
      <formula>IF(ERROR&gt;0,TRUE,FALSE)</formula>
    </cfRule>
    <cfRule type="expression" dxfId="1186" priority="967" stopIfTrue="1">
      <formula>IF(AND(CIRCUITS&gt;15,METER_16="YES"),TRUE,FALSE)</formula>
    </cfRule>
  </conditionalFormatting>
  <conditionalFormatting sqref="BW7">
    <cfRule type="expression" dxfId="1185" priority="968" stopIfTrue="1">
      <formula>IF(ERROR&gt;0,TRUE,FALSE)</formula>
    </cfRule>
    <cfRule type="expression" dxfId="1184" priority="969" stopIfTrue="1">
      <formula>IF(AND(CIRCUITS&gt;15,METER_16="YES"),TRUE,FALSE)</formula>
    </cfRule>
  </conditionalFormatting>
  <conditionalFormatting sqref="BX6">
    <cfRule type="expression" dxfId="1183" priority="970" stopIfTrue="1">
      <formula>IF(ERROR&gt;0,TRUE,IF(CIRCUITS=15,FALSE,IF(CIRCUITS&lt;15,TRUE,FALSE)))</formula>
    </cfRule>
    <cfRule type="expression" dxfId="1182" priority="971" stopIfTrue="1">
      <formula>IF(AND(CIRCUITS&gt;15,METER_16="NO"),TRUE,FALSE)</formula>
    </cfRule>
    <cfRule type="expression" dxfId="1181" priority="972" stopIfTrue="1">
      <formula>IF(AND(CIRCUITS&gt;15,METER_16="YES"),TRUE,FALSE)</formula>
    </cfRule>
  </conditionalFormatting>
  <conditionalFormatting sqref="BX7">
    <cfRule type="expression" dxfId="1180" priority="973" stopIfTrue="1">
      <formula>IF(ERROR&gt;0,TRUE,IF(CIRCUITS=15,FALSE,IF(CIRCUITS&lt;15,TRUE,FALSE)))</formula>
    </cfRule>
    <cfRule type="expression" dxfId="1179" priority="974" stopIfTrue="1">
      <formula>IF(AND(CIRCUITS&gt;15,METER_16="NO"),TRUE,FALSE)</formula>
    </cfRule>
    <cfRule type="expression" dxfId="1178" priority="975" stopIfTrue="1">
      <formula>IF(AND(CIRCUITS&gt;15,METER_16="YES"),TRUE,FALSE)</formula>
    </cfRule>
  </conditionalFormatting>
  <conditionalFormatting sqref="BX8">
    <cfRule type="expression" dxfId="1177" priority="976" stopIfTrue="1">
      <formula>IF(ERROR&gt;0,TRUE,IF(CIRCUITS=15,FALSE,IF(CIRCUITS&lt;15,TRUE,FALSE)))</formula>
    </cfRule>
    <cfRule type="expression" dxfId="1176" priority="977" stopIfTrue="1">
      <formula>IF(CIRCUITS&gt;15,TRUE,FALSE)</formula>
    </cfRule>
  </conditionalFormatting>
  <conditionalFormatting sqref="BX9">
    <cfRule type="expression" dxfId="1175" priority="978" stopIfTrue="1">
      <formula>IF(ERROR&gt;0,TRUE,IF(CIRCUITS=15,FALSE,IF(CIRCUITS&lt;15,TRUE,FALSE)))</formula>
    </cfRule>
    <cfRule type="expression" dxfId="1174" priority="979" stopIfTrue="1">
      <formula>IF(CIRCUITS&gt;15,TRUE,FALSE)</formula>
    </cfRule>
  </conditionalFormatting>
  <conditionalFormatting sqref="CB2">
    <cfRule type="expression" dxfId="1173" priority="980" stopIfTrue="1">
      <formula>IF(ERROR&gt;0,TRUE,FALSE)</formula>
    </cfRule>
    <cfRule type="expression" dxfId="1172" priority="981" stopIfTrue="1">
      <formula>IF(CIRCUITS=16,TRUE,FALSE)</formula>
    </cfRule>
    <cfRule type="expression" dxfId="1171" priority="982" stopIfTrue="1">
      <formula>IF(CIRCUITS&gt;16,TRUE,FALSE)</formula>
    </cfRule>
  </conditionalFormatting>
  <conditionalFormatting sqref="CC2:CE2">
    <cfRule type="expression" dxfId="1170" priority="983" stopIfTrue="1">
      <formula>IF(ERROR&gt;0,TRUE,FALSE)</formula>
    </cfRule>
    <cfRule type="expression" dxfId="1169" priority="984" stopIfTrue="1">
      <formula>IF(CIRCUITS&gt;16,TRUE,FALSE)</formula>
    </cfRule>
  </conditionalFormatting>
  <conditionalFormatting sqref="CB3">
    <cfRule type="expression" dxfId="1168" priority="985" stopIfTrue="1">
      <formula>IF(ERROR&gt;0,TRUE,FALSE)</formula>
    </cfRule>
    <cfRule type="expression" dxfId="1167" priority="986" stopIfTrue="1">
      <formula>IF(CIRCUITS=16,TRUE,FALSE)</formula>
    </cfRule>
  </conditionalFormatting>
  <conditionalFormatting sqref="CB5">
    <cfRule type="expression" dxfId="1166" priority="987" stopIfTrue="1">
      <formula>IF(ERROR&gt;0,TRUE,FALSE)</formula>
    </cfRule>
    <cfRule type="expression" dxfId="1165" priority="988" stopIfTrue="1">
      <formula>IF(CIRCUITS&gt;16,TRUE,FALSE)</formula>
    </cfRule>
    <cfRule type="expression" dxfId="1164" priority="989" stopIfTrue="1">
      <formula>IF(CIRCUITS=16,TRUE,FALSE)</formula>
    </cfRule>
  </conditionalFormatting>
  <conditionalFormatting sqref="CC11:CE11">
    <cfRule type="expression" dxfId="1163" priority="990" stopIfTrue="1">
      <formula>IF(ERROR&gt;0,TRUE,FALSE)</formula>
    </cfRule>
    <cfRule type="expression" dxfId="1162" priority="991" stopIfTrue="1">
      <formula>IF(CIRCUITS&gt;16,TRUE,FALSE)</formula>
    </cfRule>
  </conditionalFormatting>
  <conditionalFormatting sqref="BY5:CA5">
    <cfRule type="expression" dxfId="1161" priority="992" stopIfTrue="1">
      <formula>IF(ERROR&gt;0,TRUE,FALSE)</formula>
    </cfRule>
    <cfRule type="expression" dxfId="1160" priority="993" stopIfTrue="1">
      <formula>IF(CIRCUITS&gt;16,TRUE,FALSE)</formula>
    </cfRule>
  </conditionalFormatting>
  <conditionalFormatting sqref="BX4">
    <cfRule type="expression" dxfId="1159" priority="994" stopIfTrue="1">
      <formula>IF(ERROR&gt;0,TRUE,FALSE)</formula>
    </cfRule>
    <cfRule type="expression" dxfId="1158" priority="995" stopIfTrue="1">
      <formula>IF(CIRCUITS=15,TRUE,FALSE)</formula>
    </cfRule>
    <cfRule type="expression" dxfId="1157" priority="996" stopIfTrue="1">
      <formula>IF(CIRCUITS&gt;16,TRUE,FALSE)</formula>
    </cfRule>
  </conditionalFormatting>
  <conditionalFormatting sqref="CA6">
    <cfRule type="expression" dxfId="1156" priority="997" stopIfTrue="1">
      <formula>IF(ERROR&gt;0,TRUE,FALSE)</formula>
    </cfRule>
    <cfRule type="expression" dxfId="1155" priority="998" stopIfTrue="1">
      <formula>IF(AND(CIRCUITS&gt;16,METER_17="YES"),TRUE,FALSE)</formula>
    </cfRule>
  </conditionalFormatting>
  <conditionalFormatting sqref="CA7">
    <cfRule type="expression" dxfId="1154" priority="999" stopIfTrue="1">
      <formula>IF(ERROR&gt;0,TRUE,FALSE)</formula>
    </cfRule>
    <cfRule type="expression" dxfId="1153" priority="1000" stopIfTrue="1">
      <formula>IF(AND(CIRCUITS&gt;16,METER_17="YES"),TRUE,FALSE)</formula>
    </cfRule>
  </conditionalFormatting>
  <conditionalFormatting sqref="CB6">
    <cfRule type="expression" dxfId="1152" priority="1001" stopIfTrue="1">
      <formula>IF(ERROR&gt;0,TRUE,IF(CIRCUITS=16,FALSE,IF(CIRCUITS&lt;16,TRUE,FALSE)))</formula>
    </cfRule>
    <cfRule type="expression" dxfId="1151" priority="1002" stopIfTrue="1">
      <formula>IF(AND(CIRCUITS&gt;16,METER_17="NO"),TRUE,FALSE)</formula>
    </cfRule>
    <cfRule type="expression" dxfId="1150" priority="1003" stopIfTrue="1">
      <formula>IF(AND(CIRCUITS&gt;16,METER_17="YES"),TRUE,FALSE)</formula>
    </cfRule>
  </conditionalFormatting>
  <conditionalFormatting sqref="CB7">
    <cfRule type="expression" dxfId="1149" priority="1004" stopIfTrue="1">
      <formula>IF(ERROR&gt;0,TRUE,IF(CIRCUITS=16,FALSE,IF(CIRCUITS&lt;16,TRUE,FALSE)))</formula>
    </cfRule>
    <cfRule type="expression" dxfId="1148" priority="1005" stopIfTrue="1">
      <formula>IF(AND(CIRCUITS&gt;16,METER_17="NO"),TRUE,FALSE)</formula>
    </cfRule>
    <cfRule type="expression" dxfId="1147" priority="1006" stopIfTrue="1">
      <formula>IF(AND(CIRCUITS&gt;16,METER_17="YES"),TRUE,FALSE)</formula>
    </cfRule>
  </conditionalFormatting>
  <conditionalFormatting sqref="CB8">
    <cfRule type="expression" dxfId="1146" priority="1007" stopIfTrue="1">
      <formula>IF(ERROR&gt;0,TRUE,IF(CIRCUITS=16,FALSE,IF(CIRCUITS&lt;16,TRUE,FALSE)))</formula>
    </cfRule>
    <cfRule type="expression" dxfId="1145" priority="1008" stopIfTrue="1">
      <formula>IF(CIRCUITS&gt;16,TRUE,FALSE)</formula>
    </cfRule>
  </conditionalFormatting>
  <conditionalFormatting sqref="CB9">
    <cfRule type="expression" dxfId="1144" priority="1009" stopIfTrue="1">
      <formula>IF(ERROR&gt;0,TRUE,IF(CIRCUITS=16,FALSE,IF(CIRCUITS&lt;16,TRUE,FALSE)))</formula>
    </cfRule>
    <cfRule type="expression" dxfId="1143" priority="1010" stopIfTrue="1">
      <formula>IF(CIRCUITS&gt;16,TRUE,FALSE)</formula>
    </cfRule>
  </conditionalFormatting>
  <conditionalFormatting sqref="CF2">
    <cfRule type="expression" dxfId="1142" priority="1011" stopIfTrue="1">
      <formula>IF(ERROR&gt;0,TRUE,FALSE)</formula>
    </cfRule>
    <cfRule type="expression" dxfId="1141" priority="1012" stopIfTrue="1">
      <formula>IF(CIRCUITS=17,TRUE,FALSE)</formula>
    </cfRule>
    <cfRule type="expression" dxfId="1140" priority="1013" stopIfTrue="1">
      <formula>IF(CIRCUITS&gt;17,TRUE,FALSE)</formula>
    </cfRule>
  </conditionalFormatting>
  <conditionalFormatting sqref="CG2:CI2">
    <cfRule type="expression" dxfId="1139" priority="1014" stopIfTrue="1">
      <formula>IF(ERROR&gt;0,TRUE,FALSE)</formula>
    </cfRule>
    <cfRule type="expression" dxfId="1138" priority="1015" stopIfTrue="1">
      <formula>IF(CIRCUITS&gt;17,TRUE,FALSE)</formula>
    </cfRule>
  </conditionalFormatting>
  <conditionalFormatting sqref="CF3">
    <cfRule type="expression" dxfId="1137" priority="1016" stopIfTrue="1">
      <formula>IF(ERROR&gt;0,TRUE,FALSE)</formula>
    </cfRule>
    <cfRule type="expression" dxfId="1136" priority="1017" stopIfTrue="1">
      <formula>IF(CIRCUITS=17,TRUE,FALSE)</formula>
    </cfRule>
  </conditionalFormatting>
  <conditionalFormatting sqref="CF5">
    <cfRule type="expression" dxfId="1135" priority="1018" stopIfTrue="1">
      <formula>IF(ERROR&gt;0,TRUE,FALSE)</formula>
    </cfRule>
    <cfRule type="expression" dxfId="1134" priority="1019" stopIfTrue="1">
      <formula>IF(CIRCUITS&gt;17,TRUE,FALSE)</formula>
    </cfRule>
    <cfRule type="expression" dxfId="1133" priority="1020" stopIfTrue="1">
      <formula>IF(CIRCUITS=17,TRUE,FALSE)</formula>
    </cfRule>
  </conditionalFormatting>
  <conditionalFormatting sqref="CG11:CI11">
    <cfRule type="expression" dxfId="1132" priority="1021" stopIfTrue="1">
      <formula>IF(ERROR&gt;0,TRUE,FALSE)</formula>
    </cfRule>
    <cfRule type="expression" dxfId="1131" priority="1022" stopIfTrue="1">
      <formula>IF(CIRCUITS&gt;17,TRUE,FALSE)</formula>
    </cfRule>
  </conditionalFormatting>
  <conditionalFormatting sqref="CC5:CE5">
    <cfRule type="expression" dxfId="1130" priority="1023" stopIfTrue="1">
      <formula>IF(ERROR&gt;0,TRUE,FALSE)</formula>
    </cfRule>
    <cfRule type="expression" dxfId="1129" priority="1024" stopIfTrue="1">
      <formula>IF(CIRCUITS&gt;17,TRUE,FALSE)</formula>
    </cfRule>
  </conditionalFormatting>
  <conditionalFormatting sqref="CB4">
    <cfRule type="expression" dxfId="1128" priority="1025" stopIfTrue="1">
      <formula>IF(ERROR&gt;0,TRUE,FALSE)</formula>
    </cfRule>
    <cfRule type="expression" dxfId="1127" priority="1026" stopIfTrue="1">
      <formula>IF(CIRCUITS=16,TRUE,FALSE)</formula>
    </cfRule>
    <cfRule type="expression" dxfId="1126" priority="1027" stopIfTrue="1">
      <formula>IF(CIRCUITS&gt;17,TRUE,FALSE)</formula>
    </cfRule>
  </conditionalFormatting>
  <conditionalFormatting sqref="CE6">
    <cfRule type="expression" dxfId="1125" priority="1028" stopIfTrue="1">
      <formula>IF(ERROR&gt;0,TRUE,FALSE)</formula>
    </cfRule>
    <cfRule type="expression" dxfId="1124" priority="1029" stopIfTrue="1">
      <formula>IF(AND(CIRCUITS&gt;17,METER_18="YES"),TRUE,FALSE)</formula>
    </cfRule>
  </conditionalFormatting>
  <conditionalFormatting sqref="CE7">
    <cfRule type="expression" dxfId="1123" priority="1030" stopIfTrue="1">
      <formula>IF(ERROR&gt;0,TRUE,FALSE)</formula>
    </cfRule>
    <cfRule type="expression" dxfId="1122" priority="1031" stopIfTrue="1">
      <formula>IF(AND(CIRCUITS&gt;17,METER_18="YES"),TRUE,FALSE)</formula>
    </cfRule>
  </conditionalFormatting>
  <conditionalFormatting sqref="CJ2">
    <cfRule type="expression" dxfId="1121" priority="1032" stopIfTrue="1">
      <formula>IF(ERROR&gt;0,TRUE,FALSE)</formula>
    </cfRule>
    <cfRule type="expression" dxfId="1120" priority="1033" stopIfTrue="1">
      <formula>IF(CIRCUITS=18,TRUE,FALSE)</formula>
    </cfRule>
    <cfRule type="expression" dxfId="1119" priority="1034" stopIfTrue="1">
      <formula>IF(CIRCUITS&gt;18,TRUE,FALSE)</formula>
    </cfRule>
  </conditionalFormatting>
  <conditionalFormatting sqref="CO2:CQ2">
    <cfRule type="expression" dxfId="1118" priority="1035" stopIfTrue="1">
      <formula>IF(ERROR&gt;0,TRUE,FALSE)</formula>
    </cfRule>
    <cfRule type="expression" dxfId="1117" priority="1036" stopIfTrue="1">
      <formula>IF(CIRCUITS&gt;19,TRUE,FALSE)</formula>
    </cfRule>
  </conditionalFormatting>
  <conditionalFormatting sqref="CJ3">
    <cfRule type="expression" dxfId="1116" priority="1037" stopIfTrue="1">
      <formula>IF(ERROR&gt;0,TRUE,FALSE)</formula>
    </cfRule>
    <cfRule type="expression" dxfId="1115" priority="1038" stopIfTrue="1">
      <formula>IF(CIRCUITS=18,TRUE,FALSE)</formula>
    </cfRule>
  </conditionalFormatting>
  <conditionalFormatting sqref="CJ5">
    <cfRule type="expression" dxfId="1114" priority="1039" stopIfTrue="1">
      <formula>IF(ERROR&gt;0,TRUE,FALSE)</formula>
    </cfRule>
    <cfRule type="expression" dxfId="1113" priority="1040" stopIfTrue="1">
      <formula>IF(CIRCUITS&gt;18,TRUE,FALSE)</formula>
    </cfRule>
    <cfRule type="expression" dxfId="1112" priority="1041" stopIfTrue="1">
      <formula>IF(CIRCUITS=18,TRUE,FALSE)</formula>
    </cfRule>
  </conditionalFormatting>
  <conditionalFormatting sqref="CK11:CM11">
    <cfRule type="expression" dxfId="1111" priority="1042" stopIfTrue="1">
      <formula>IF(ERROR&gt;0,TRUE,FALSE)</formula>
    </cfRule>
    <cfRule type="expression" dxfId="1110" priority="1043" stopIfTrue="1">
      <formula>IF(CIRCUITS&gt;18,TRUE,FALSE)</formula>
    </cfRule>
  </conditionalFormatting>
  <conditionalFormatting sqref="CG5:CI5">
    <cfRule type="expression" dxfId="1109" priority="1044" stopIfTrue="1">
      <formula>IF(ERROR&gt;0,TRUE,FALSE)</formula>
    </cfRule>
    <cfRule type="expression" dxfId="1108" priority="1045" stopIfTrue="1">
      <formula>IF(CIRCUITS&gt;18,TRUE,FALSE)</formula>
    </cfRule>
  </conditionalFormatting>
  <conditionalFormatting sqref="CF4">
    <cfRule type="expression" dxfId="1107" priority="1046" stopIfTrue="1">
      <formula>IF(ERROR&gt;0,TRUE,FALSE)</formula>
    </cfRule>
    <cfRule type="expression" dxfId="1106" priority="1047" stopIfTrue="1">
      <formula>IF(CIRCUITS=17,TRUE,FALSE)</formula>
    </cfRule>
    <cfRule type="expression" dxfId="1105" priority="1048" stopIfTrue="1">
      <formula>IF(CIRCUITS&gt;18,TRUE,FALSE)</formula>
    </cfRule>
  </conditionalFormatting>
  <conditionalFormatting sqref="CI6">
    <cfRule type="expression" dxfId="1104" priority="1049" stopIfTrue="1">
      <formula>IF(ERROR&gt;0,TRUE,FALSE)</formula>
    </cfRule>
    <cfRule type="expression" dxfId="1103" priority="1050" stopIfTrue="1">
      <formula>IF(AND(CIRCUITS&gt;18,METER_19="YES"),TRUE,FALSE)</formula>
    </cfRule>
  </conditionalFormatting>
  <conditionalFormatting sqref="CI7">
    <cfRule type="expression" dxfId="1102" priority="1051" stopIfTrue="1">
      <formula>IF(ERROR&gt;0,TRUE,FALSE)</formula>
    </cfRule>
    <cfRule type="expression" dxfId="1101" priority="1052" stopIfTrue="1">
      <formula>IF(AND(CIRCUITS&gt;18,METER_19="YES"),TRUE,FALSE)</formula>
    </cfRule>
  </conditionalFormatting>
  <conditionalFormatting sqref="CF6">
    <cfRule type="expression" dxfId="1100" priority="1053" stopIfTrue="1">
      <formula>IF(ERROR&gt;0,TRUE,IF(CIRCUITS=17,FALSE,IF(CIRCUITS&lt;17,TRUE,FALSE)))</formula>
    </cfRule>
    <cfRule type="expression" dxfId="1099" priority="1054" stopIfTrue="1">
      <formula>IF(AND(CIRCUITS&gt;17,METER_18="NO"),TRUE,FALSE)</formula>
    </cfRule>
    <cfRule type="expression" dxfId="1098" priority="1055" stopIfTrue="1">
      <formula>IF(AND(CIRCUITS&gt;17,METER_18="YES"),TRUE,FALSE)</formula>
    </cfRule>
  </conditionalFormatting>
  <conditionalFormatting sqref="CF7">
    <cfRule type="expression" dxfId="1097" priority="1056" stopIfTrue="1">
      <formula>IF(ERROR&gt;0,TRUE,IF(CIRCUITS=17,FALSE,IF(CIRCUITS&lt;17,TRUE,FALSE)))</formula>
    </cfRule>
    <cfRule type="expression" dxfId="1096" priority="1057" stopIfTrue="1">
      <formula>IF(AND(CIRCUITS&gt;17,METER_18="NO"),TRUE,FALSE)</formula>
    </cfRule>
    <cfRule type="expression" dxfId="1095" priority="1058" stopIfTrue="1">
      <formula>IF(AND(CIRCUITS&gt;17,METER_18="YES"),TRUE,FALSE)</formula>
    </cfRule>
  </conditionalFormatting>
  <conditionalFormatting sqref="CF8">
    <cfRule type="expression" dxfId="1094" priority="1059" stopIfTrue="1">
      <formula>IF(ERROR&gt;0,TRUE,IF(CIRCUITS=17,FALSE,IF(CIRCUITS&lt;17,TRUE,FALSE)))</formula>
    </cfRule>
    <cfRule type="expression" dxfId="1093" priority="1060" stopIfTrue="1">
      <formula>IF(CIRCUITS&gt;17,TRUE,FALSE)</formula>
    </cfRule>
  </conditionalFormatting>
  <conditionalFormatting sqref="CF9">
    <cfRule type="expression" dxfId="1092" priority="1061" stopIfTrue="1">
      <formula>IF(ERROR&gt;0,TRUE,IF(CIRCUITS=17,FALSE,IF(CIRCUITS&lt;17,TRUE,FALSE)))</formula>
    </cfRule>
    <cfRule type="expression" dxfId="1091" priority="1062" stopIfTrue="1">
      <formula>IF(CIRCUITS&gt;17,TRUE,FALSE)</formula>
    </cfRule>
  </conditionalFormatting>
  <conditionalFormatting sqref="CJ6">
    <cfRule type="expression" dxfId="1090" priority="1063" stopIfTrue="1">
      <formula>IF(ERROR&gt;0,TRUE,IF(CIRCUITS=18,FALSE,IF(CIRCUITS&lt;18,TRUE,FALSE)))</formula>
    </cfRule>
    <cfRule type="expression" dxfId="1089" priority="1064" stopIfTrue="1">
      <formula>IF(AND(CIRCUITS&gt;18,METER_19="NO"),TRUE,FALSE)</formula>
    </cfRule>
    <cfRule type="expression" dxfId="1088" priority="1065" stopIfTrue="1">
      <formula>IF(AND(CIRCUITS&gt;18,METER_19="YES"),TRUE,FALSE)</formula>
    </cfRule>
  </conditionalFormatting>
  <conditionalFormatting sqref="CJ7">
    <cfRule type="expression" dxfId="1087" priority="1066" stopIfTrue="1">
      <formula>IF(ERROR&gt;0,TRUE,IF(CIRCUITS=18,FALSE,IF(CIRCUITS&lt;18,TRUE,FALSE)))</formula>
    </cfRule>
    <cfRule type="expression" dxfId="1086" priority="1067" stopIfTrue="1">
      <formula>IF(AND(CIRCUITS&gt;18,METER_19="NO"),TRUE,FALSE)</formula>
    </cfRule>
    <cfRule type="expression" dxfId="1085" priority="1068" stopIfTrue="1">
      <formula>IF(AND(CIRCUITS&gt;18,METER_19="YES"),TRUE,FALSE)</formula>
    </cfRule>
  </conditionalFormatting>
  <conditionalFormatting sqref="CJ8">
    <cfRule type="expression" dxfId="1084" priority="1069" stopIfTrue="1">
      <formula>IF(ERROR&gt;0,TRUE,IF(CIRCUITS=18,FALSE,IF(CIRCUITS&lt;18,TRUE,FALSE)))</formula>
    </cfRule>
    <cfRule type="expression" dxfId="1083" priority="1070" stopIfTrue="1">
      <formula>IF(CIRCUITS&gt;18,TRUE,FALSE)</formula>
    </cfRule>
  </conditionalFormatting>
  <conditionalFormatting sqref="CJ9">
    <cfRule type="expression" dxfId="1082" priority="1071" stopIfTrue="1">
      <formula>IF(ERROR&gt;0,TRUE,IF(CIRCUITS=18,FALSE,IF(CIRCUITS&lt;18,TRUE,FALSE)))</formula>
    </cfRule>
    <cfRule type="expression" dxfId="1081" priority="1072" stopIfTrue="1">
      <formula>IF(CIRCUITS&gt;18,TRUE,FALSE)</formula>
    </cfRule>
  </conditionalFormatting>
  <conditionalFormatting sqref="CK2:CM2">
    <cfRule type="expression" dxfId="1080" priority="1073" stopIfTrue="1">
      <formula>IF(ERROR&gt;0,TRUE,FALSE)</formula>
    </cfRule>
    <cfRule type="expression" dxfId="1079" priority="1074" stopIfTrue="1">
      <formula>IF(CIRCUITS&gt;18,TRUE,FALSE)</formula>
    </cfRule>
  </conditionalFormatting>
  <conditionalFormatting sqref="CN2">
    <cfRule type="expression" dxfId="1078" priority="1075" stopIfTrue="1">
      <formula>IF(ERROR&gt;0,TRUE,FALSE)</formula>
    </cfRule>
    <cfRule type="expression" dxfId="1077" priority="1076" stopIfTrue="1">
      <formula>IF(CIRCUITS=19,TRUE,FALSE)</formula>
    </cfRule>
    <cfRule type="expression" dxfId="1076" priority="1077" stopIfTrue="1">
      <formula>IF(CIRCUITS&gt;19,TRUE,FALSE)</formula>
    </cfRule>
  </conditionalFormatting>
  <conditionalFormatting sqref="CS2:CU2">
    <cfRule type="expression" dxfId="1075" priority="1078" stopIfTrue="1">
      <formula>IF(ERROR&gt;0,TRUE,FALSE)</formula>
    </cfRule>
    <cfRule type="expression" dxfId="1074" priority="1079" stopIfTrue="1">
      <formula>IF(CIRCUITS&gt;20,TRUE,FALSE)</formula>
    </cfRule>
  </conditionalFormatting>
  <conditionalFormatting sqref="CN3">
    <cfRule type="expression" dxfId="1073" priority="1080" stopIfTrue="1">
      <formula>IF(ERROR&gt;0,TRUE,FALSE)</formula>
    </cfRule>
    <cfRule type="expression" dxfId="1072" priority="1081" stopIfTrue="1">
      <formula>IF(CIRCUITS=19,TRUE,FALSE)</formula>
    </cfRule>
  </conditionalFormatting>
  <conditionalFormatting sqref="CN5">
    <cfRule type="expression" dxfId="1071" priority="1082" stopIfTrue="1">
      <formula>IF(ERROR&gt;0,TRUE,FALSE)</formula>
    </cfRule>
    <cfRule type="expression" dxfId="1070" priority="1083" stopIfTrue="1">
      <formula>IF(CIRCUITS&gt;19,TRUE,FALSE)</formula>
    </cfRule>
    <cfRule type="expression" dxfId="1069" priority="1084" stopIfTrue="1">
      <formula>IF(CIRCUITS=19,TRUE,FALSE)</formula>
    </cfRule>
  </conditionalFormatting>
  <conditionalFormatting sqref="CO11:CQ11">
    <cfRule type="expression" dxfId="1068" priority="1085" stopIfTrue="1">
      <formula>IF(ERROR&gt;0,TRUE,FALSE)</formula>
    </cfRule>
    <cfRule type="expression" dxfId="1067" priority="1086" stopIfTrue="1">
      <formula>IF(CIRCUITS&gt;19,TRUE,FALSE)</formula>
    </cfRule>
  </conditionalFormatting>
  <conditionalFormatting sqref="CK5:CM5">
    <cfRule type="expression" dxfId="1066" priority="1087" stopIfTrue="1">
      <formula>IF(ERROR&gt;0,TRUE,FALSE)</formula>
    </cfRule>
    <cfRule type="expression" dxfId="1065" priority="1088" stopIfTrue="1">
      <formula>IF(CIRCUITS&gt;19,TRUE,FALSE)</formula>
    </cfRule>
  </conditionalFormatting>
  <conditionalFormatting sqref="CJ4">
    <cfRule type="expression" dxfId="1064" priority="1089" stopIfTrue="1">
      <formula>IF(ERROR&gt;0,TRUE,FALSE)</formula>
    </cfRule>
    <cfRule type="expression" dxfId="1063" priority="1090" stopIfTrue="1">
      <formula>IF(CIRCUITS=18,TRUE,FALSE)</formula>
    </cfRule>
    <cfRule type="expression" dxfId="1062" priority="1091" stopIfTrue="1">
      <formula>IF(CIRCUITS&gt;19,TRUE,FALSE)</formula>
    </cfRule>
  </conditionalFormatting>
  <conditionalFormatting sqref="CM6">
    <cfRule type="expression" dxfId="1061" priority="1092" stopIfTrue="1">
      <formula>IF(ERROR&gt;0,TRUE,FALSE)</formula>
    </cfRule>
    <cfRule type="expression" dxfId="1060" priority="1093" stopIfTrue="1">
      <formula>IF(AND(CIRCUITS&gt;19,METER_20="YES"),TRUE,FALSE)</formula>
    </cfRule>
  </conditionalFormatting>
  <conditionalFormatting sqref="CM7">
    <cfRule type="expression" dxfId="1059" priority="1094" stopIfTrue="1">
      <formula>IF(ERROR&gt;0,TRUE,FALSE)</formula>
    </cfRule>
    <cfRule type="expression" dxfId="1058" priority="1095" stopIfTrue="1">
      <formula>IF(AND(CIRCUITS&gt;19,METER_20="YES"),TRUE,FALSE)</formula>
    </cfRule>
  </conditionalFormatting>
  <conditionalFormatting sqref="CN6">
    <cfRule type="expression" dxfId="1057" priority="1096" stopIfTrue="1">
      <formula>IF(ERROR&gt;0,TRUE,IF(CIRCUITS=19,FALSE,IF(CIRCUITS&lt;19,TRUE,FALSE)))</formula>
    </cfRule>
    <cfRule type="expression" dxfId="1056" priority="1097" stopIfTrue="1">
      <formula>IF(AND(CIRCUITS&gt;19,METER_20="NO"),TRUE,FALSE)</formula>
    </cfRule>
    <cfRule type="expression" dxfId="1055" priority="1098" stopIfTrue="1">
      <formula>IF(AND(CIRCUITS&gt;19,METER_20="YES"),TRUE,FALSE)</formula>
    </cfRule>
  </conditionalFormatting>
  <conditionalFormatting sqref="CN7">
    <cfRule type="expression" dxfId="1054" priority="1099" stopIfTrue="1">
      <formula>IF(ERROR&gt;0,TRUE,IF(CIRCUITS=19,FALSE,IF(CIRCUITS&lt;19,TRUE,FALSE)))</formula>
    </cfRule>
    <cfRule type="expression" dxfId="1053" priority="1100" stopIfTrue="1">
      <formula>IF(AND(CIRCUITS&gt;19,METER_20="NO"),TRUE,FALSE)</formula>
    </cfRule>
    <cfRule type="expression" dxfId="1052" priority="1101" stopIfTrue="1">
      <formula>IF(AND(CIRCUITS&gt;19,METER_20="YES"),TRUE,FALSE)</formula>
    </cfRule>
  </conditionalFormatting>
  <conditionalFormatting sqref="CN8">
    <cfRule type="expression" dxfId="1051" priority="1102" stopIfTrue="1">
      <formula>IF(ERROR&gt;0,TRUE,IF(CIRCUITS=19,FALSE,IF(CIRCUITS&lt;19,TRUE,FALSE)))</formula>
    </cfRule>
    <cfRule type="expression" dxfId="1050" priority="1103" stopIfTrue="1">
      <formula>IF(CIRCUITS&gt;19,TRUE,FALSE)</formula>
    </cfRule>
  </conditionalFormatting>
  <conditionalFormatting sqref="CN9">
    <cfRule type="expression" dxfId="1049" priority="1104" stopIfTrue="1">
      <formula>IF(ERROR&gt;0,TRUE,IF(CIRCUITS=19,FALSE,IF(CIRCUITS&lt;19,TRUE,FALSE)))</formula>
    </cfRule>
    <cfRule type="expression" dxfId="1048" priority="1105" stopIfTrue="1">
      <formula>IF(CIRCUITS&gt;19,TRUE,FALSE)</formula>
    </cfRule>
  </conditionalFormatting>
  <conditionalFormatting sqref="CR2">
    <cfRule type="expression" dxfId="1047" priority="1106" stopIfTrue="1">
      <formula>IF(ERROR&gt;0,TRUE,FALSE)</formula>
    </cfRule>
    <cfRule type="expression" dxfId="1046" priority="1107" stopIfTrue="1">
      <formula>IF(CIRCUITS=20,TRUE,FALSE)</formula>
    </cfRule>
    <cfRule type="expression" dxfId="1045" priority="1108" stopIfTrue="1">
      <formula>IF(CIRCUITS&gt;20,TRUE,FALSE)</formula>
    </cfRule>
  </conditionalFormatting>
  <conditionalFormatting sqref="CR3">
    <cfRule type="expression" dxfId="1044" priority="1109" stopIfTrue="1">
      <formula>IF(ERROR&gt;0,TRUE,FALSE)</formula>
    </cfRule>
    <cfRule type="expression" dxfId="1043" priority="1110" stopIfTrue="1">
      <formula>IF(CIRCUITS=20,TRUE,FALSE)</formula>
    </cfRule>
  </conditionalFormatting>
  <conditionalFormatting sqref="CR5">
    <cfRule type="expression" dxfId="1042" priority="1111" stopIfTrue="1">
      <formula>IF(ERROR&gt;0,TRUE,FALSE)</formula>
    </cfRule>
    <cfRule type="expression" dxfId="1041" priority="1112" stopIfTrue="1">
      <formula>IF(CIRCUITS&gt;20,TRUE,FALSE)</formula>
    </cfRule>
    <cfRule type="expression" dxfId="1040" priority="1113" stopIfTrue="1">
      <formula>IF(CIRCUITS=20,TRUE,FALSE)</formula>
    </cfRule>
  </conditionalFormatting>
  <conditionalFormatting sqref="CS11:CU11">
    <cfRule type="expression" dxfId="1039" priority="1114" stopIfTrue="1">
      <formula>IF(ERROR&gt;0,TRUE,FALSE)</formula>
    </cfRule>
    <cfRule type="expression" dxfId="1038" priority="1115" stopIfTrue="1">
      <formula>IF(CIRCUITS&gt;20,TRUE,FALSE)</formula>
    </cfRule>
  </conditionalFormatting>
  <conditionalFormatting sqref="CO5:CQ5">
    <cfRule type="expression" dxfId="1037" priority="1116" stopIfTrue="1">
      <formula>IF(ERROR&gt;0,TRUE,FALSE)</formula>
    </cfRule>
    <cfRule type="expression" dxfId="1036" priority="1117" stopIfTrue="1">
      <formula>IF(CIRCUITS&gt;20,TRUE,FALSE)</formula>
    </cfRule>
  </conditionalFormatting>
  <conditionalFormatting sqref="CN4">
    <cfRule type="expression" dxfId="1035" priority="1118" stopIfTrue="1">
      <formula>IF(ERROR&gt;0,TRUE,FALSE)</formula>
    </cfRule>
    <cfRule type="expression" dxfId="1034" priority="1119" stopIfTrue="1">
      <formula>IF(CIRCUITS=19,TRUE,FALSE)</formula>
    </cfRule>
    <cfRule type="expression" dxfId="1033" priority="1120" stopIfTrue="1">
      <formula>IF(CIRCUITS&gt;20,TRUE,FALSE)</formula>
    </cfRule>
  </conditionalFormatting>
  <conditionalFormatting sqref="CQ6">
    <cfRule type="expression" dxfId="1032" priority="1121" stopIfTrue="1">
      <formula>IF(ERROR&gt;0,TRUE,FALSE)</formula>
    </cfRule>
    <cfRule type="expression" dxfId="1031" priority="1122" stopIfTrue="1">
      <formula>IF(AND(CIRCUITS&gt;20,METER_21="YES"),TRUE,FALSE)</formula>
    </cfRule>
  </conditionalFormatting>
  <conditionalFormatting sqref="CQ7">
    <cfRule type="expression" dxfId="1030" priority="1123" stopIfTrue="1">
      <formula>IF(ERROR&gt;0,TRUE,FALSE)</formula>
    </cfRule>
    <cfRule type="expression" dxfId="1029" priority="1124" stopIfTrue="1">
      <formula>IF(AND(CIRCUITS&gt;20,METER_21="YES"),TRUE,FALSE)</formula>
    </cfRule>
  </conditionalFormatting>
  <conditionalFormatting sqref="CR6">
    <cfRule type="expression" dxfId="1028" priority="1125" stopIfTrue="1">
      <formula>IF(ERROR&gt;0,TRUE,IF(CIRCUITS=20,FALSE,IF(CIRCUITS&lt;20,TRUE,FALSE)))</formula>
    </cfRule>
    <cfRule type="expression" dxfId="1027" priority="1126" stopIfTrue="1">
      <formula>IF(AND(CIRCUITS&gt;20,METER_21="NO"),TRUE,FALSE)</formula>
    </cfRule>
    <cfRule type="expression" dxfId="1026" priority="1127" stopIfTrue="1">
      <formula>IF(AND(CIRCUITS&gt;20,METER_21="YES"),TRUE,FALSE)</formula>
    </cfRule>
  </conditionalFormatting>
  <conditionalFormatting sqref="CR7">
    <cfRule type="expression" dxfId="1025" priority="1128" stopIfTrue="1">
      <formula>IF(ERROR&gt;0,TRUE,IF(CIRCUITS=20,FALSE,IF(CIRCUITS&lt;20,TRUE,FALSE)))</formula>
    </cfRule>
    <cfRule type="expression" dxfId="1024" priority="1129" stopIfTrue="1">
      <formula>IF(AND(CIRCUITS&gt;20,METER_21="NO"),TRUE,FALSE)</formula>
    </cfRule>
    <cfRule type="expression" dxfId="1023" priority="1130" stopIfTrue="1">
      <formula>IF(AND(CIRCUITS&gt;20,METER_21="YES"),TRUE,FALSE)</formula>
    </cfRule>
  </conditionalFormatting>
  <conditionalFormatting sqref="CR8">
    <cfRule type="expression" dxfId="1022" priority="1131" stopIfTrue="1">
      <formula>IF(ERROR&gt;0,TRUE,IF(CIRCUITS=20,FALSE,IF(CIRCUITS&lt;20,TRUE,FALSE)))</formula>
    </cfRule>
    <cfRule type="expression" dxfId="1021" priority="1132" stopIfTrue="1">
      <formula>IF(CIRCUITS&gt;20,TRUE,FALSE)</formula>
    </cfRule>
  </conditionalFormatting>
  <conditionalFormatting sqref="CR9">
    <cfRule type="expression" dxfId="1020" priority="1133" stopIfTrue="1">
      <formula>IF(ERROR&gt;0,TRUE,IF(CIRCUITS=20,FALSE,IF(CIRCUITS&lt;20,TRUE,FALSE)))</formula>
    </cfRule>
    <cfRule type="expression" dxfId="1019" priority="1134" stopIfTrue="1">
      <formula>IF(CIRCUITS&gt;20,TRUE,FALSE)</formula>
    </cfRule>
  </conditionalFormatting>
  <conditionalFormatting sqref="CV2">
    <cfRule type="expression" dxfId="1018" priority="1135" stopIfTrue="1">
      <formula>IF(ERROR&gt;0,TRUE,FALSE)</formula>
    </cfRule>
    <cfRule type="expression" dxfId="1017" priority="1136" stopIfTrue="1">
      <formula>IF(CIRCUITS=21,TRUE,FALSE)</formula>
    </cfRule>
    <cfRule type="expression" dxfId="1016" priority="1137" stopIfTrue="1">
      <formula>IF(CIRCUITS&gt;21,TRUE,FALSE)</formula>
    </cfRule>
  </conditionalFormatting>
  <conditionalFormatting sqref="CW2:CY2">
    <cfRule type="expression" dxfId="1015" priority="1138" stopIfTrue="1">
      <formula>IF(ERROR&gt;0,TRUE,FALSE)</formula>
    </cfRule>
    <cfRule type="expression" dxfId="1014" priority="1139" stopIfTrue="1">
      <formula>IF(CIRCUITS&gt;21,TRUE,FALSE)</formula>
    </cfRule>
  </conditionalFormatting>
  <conditionalFormatting sqref="CV3">
    <cfRule type="expression" dxfId="1013" priority="1140" stopIfTrue="1">
      <formula>IF(ERROR&gt;0,TRUE,FALSE)</formula>
    </cfRule>
    <cfRule type="expression" dxfId="1012" priority="1141" stopIfTrue="1">
      <formula>IF(CIRCUITS=21,TRUE,FALSE)</formula>
    </cfRule>
  </conditionalFormatting>
  <conditionalFormatting sqref="CV5">
    <cfRule type="expression" dxfId="1011" priority="1142" stopIfTrue="1">
      <formula>IF(ERROR&gt;0,TRUE,FALSE)</formula>
    </cfRule>
    <cfRule type="expression" dxfId="1010" priority="1143" stopIfTrue="1">
      <formula>IF(CIRCUITS&gt;21,TRUE,FALSE)</formula>
    </cfRule>
    <cfRule type="expression" dxfId="1009" priority="1144" stopIfTrue="1">
      <formula>IF(CIRCUITS=21,TRUE,FALSE)</formula>
    </cfRule>
  </conditionalFormatting>
  <conditionalFormatting sqref="CW11:CY11">
    <cfRule type="expression" dxfId="1008" priority="1145" stopIfTrue="1">
      <formula>IF(ERROR&gt;0,TRUE,FALSE)</formula>
    </cfRule>
    <cfRule type="expression" dxfId="1007" priority="1146" stopIfTrue="1">
      <formula>IF(CIRCUITS&gt;21,TRUE,FALSE)</formula>
    </cfRule>
  </conditionalFormatting>
  <conditionalFormatting sqref="CS5:CU5">
    <cfRule type="expression" dxfId="1006" priority="1147" stopIfTrue="1">
      <formula>IF(ERROR&gt;0,TRUE,FALSE)</formula>
    </cfRule>
    <cfRule type="expression" dxfId="1005" priority="1148" stopIfTrue="1">
      <formula>IF(CIRCUITS&gt;21,TRUE,FALSE)</formula>
    </cfRule>
  </conditionalFormatting>
  <conditionalFormatting sqref="CR4">
    <cfRule type="expression" dxfId="1004" priority="1149" stopIfTrue="1">
      <formula>IF(ERROR&gt;0,TRUE,FALSE)</formula>
    </cfRule>
    <cfRule type="expression" dxfId="1003" priority="1150" stopIfTrue="1">
      <formula>IF(CIRCUITS=20,TRUE,FALSE)</formula>
    </cfRule>
    <cfRule type="expression" dxfId="1002" priority="1151" stopIfTrue="1">
      <formula>IF(CIRCUITS&gt;21,TRUE,FALSE)</formula>
    </cfRule>
  </conditionalFormatting>
  <conditionalFormatting sqref="CU6">
    <cfRule type="expression" dxfId="1001" priority="1152" stopIfTrue="1">
      <formula>IF(ERROR&gt;0,TRUE,FALSE)</formula>
    </cfRule>
    <cfRule type="expression" dxfId="1000" priority="1153" stopIfTrue="1">
      <formula>IF(AND(CIRCUITS&gt;21,METER_22="YES"),TRUE,FALSE)</formula>
    </cfRule>
  </conditionalFormatting>
  <conditionalFormatting sqref="CU7">
    <cfRule type="expression" dxfId="999" priority="1154" stopIfTrue="1">
      <formula>IF(ERROR&gt;0,TRUE,FALSE)</formula>
    </cfRule>
    <cfRule type="expression" dxfId="998" priority="1155" stopIfTrue="1">
      <formula>IF(AND(CIRCUITS&gt;21,METER_22="YES"),TRUE,FALSE)</formula>
    </cfRule>
  </conditionalFormatting>
  <conditionalFormatting sqref="CV6">
    <cfRule type="expression" dxfId="997" priority="1156" stopIfTrue="1">
      <formula>IF(ERROR&gt;0,TRUE,IF(CIRCUITS=21,FALSE,IF(CIRCUITS&lt;21,TRUE,FALSE)))</formula>
    </cfRule>
    <cfRule type="expression" dxfId="996" priority="1157" stopIfTrue="1">
      <formula>IF(AND(CIRCUITS&gt;21,METER_22="NO"),TRUE,FALSE)</formula>
    </cfRule>
    <cfRule type="expression" dxfId="995" priority="1158" stopIfTrue="1">
      <formula>IF(AND(CIRCUITS&gt;21,METER_22="YES"),TRUE,FALSE)</formula>
    </cfRule>
  </conditionalFormatting>
  <conditionalFormatting sqref="CV7">
    <cfRule type="expression" dxfId="994" priority="1159" stopIfTrue="1">
      <formula>IF(ERROR&gt;0,TRUE,IF(CIRCUITS=21,FALSE,IF(CIRCUITS&lt;21,TRUE,FALSE)))</formula>
    </cfRule>
    <cfRule type="expression" dxfId="993" priority="1160" stopIfTrue="1">
      <formula>IF(AND(CIRCUITS&gt;21,METER_22="NO"),TRUE,FALSE)</formula>
    </cfRule>
    <cfRule type="expression" dxfId="992" priority="1161" stopIfTrue="1">
      <formula>IF(AND(CIRCUITS&gt;21,METER_22="YES"),TRUE,FALSE)</formula>
    </cfRule>
  </conditionalFormatting>
  <conditionalFormatting sqref="CV8">
    <cfRule type="expression" dxfId="991" priority="1162" stopIfTrue="1">
      <formula>IF(ERROR&gt;0,TRUE,IF(CIRCUITS=21,FALSE,IF(CIRCUITS&lt;21,TRUE,FALSE)))</formula>
    </cfRule>
    <cfRule type="expression" dxfId="990" priority="1163" stopIfTrue="1">
      <formula>IF(CIRCUITS&gt;21,TRUE,FALSE)</formula>
    </cfRule>
  </conditionalFormatting>
  <conditionalFormatting sqref="CV9">
    <cfRule type="expression" dxfId="989" priority="1164" stopIfTrue="1">
      <formula>IF(ERROR&gt;0,TRUE,IF(CIRCUITS=21,FALSE,IF(CIRCUITS&lt;21,TRUE,FALSE)))</formula>
    </cfRule>
    <cfRule type="expression" dxfId="988" priority="1165" stopIfTrue="1">
      <formula>IF(CIRCUITS&gt;21,TRUE,FALSE)</formula>
    </cfRule>
  </conditionalFormatting>
  <conditionalFormatting sqref="CZ2">
    <cfRule type="expression" dxfId="987" priority="1166" stopIfTrue="1">
      <formula>IF(ERROR&gt;0,TRUE,FALSE)</formula>
    </cfRule>
    <cfRule type="expression" dxfId="986" priority="1167" stopIfTrue="1">
      <formula>IF(CIRCUITS=22,TRUE,FALSE)</formula>
    </cfRule>
    <cfRule type="expression" dxfId="985" priority="1168" stopIfTrue="1">
      <formula>IF(CIRCUITS&gt;22,TRUE,FALSE)</formula>
    </cfRule>
  </conditionalFormatting>
  <conditionalFormatting sqref="DA2:DC2">
    <cfRule type="expression" dxfId="984" priority="1169" stopIfTrue="1">
      <formula>IF(ERROR&gt;0,TRUE,FALSE)</formula>
    </cfRule>
    <cfRule type="expression" dxfId="983" priority="1170" stopIfTrue="1">
      <formula>IF(CIRCUITS&gt;22,TRUE,FALSE)</formula>
    </cfRule>
  </conditionalFormatting>
  <conditionalFormatting sqref="CZ3">
    <cfRule type="expression" dxfId="982" priority="1171" stopIfTrue="1">
      <formula>IF(ERROR&gt;0,TRUE,FALSE)</formula>
    </cfRule>
    <cfRule type="expression" dxfId="981" priority="1172" stopIfTrue="1">
      <formula>IF(CIRCUITS=22,TRUE,FALSE)</formula>
    </cfRule>
  </conditionalFormatting>
  <conditionalFormatting sqref="CZ5">
    <cfRule type="expression" dxfId="980" priority="1173" stopIfTrue="1">
      <formula>IF(ERROR&gt;0,TRUE,FALSE)</formula>
    </cfRule>
    <cfRule type="expression" dxfId="979" priority="1174" stopIfTrue="1">
      <formula>IF(CIRCUITS&gt;22,TRUE,FALSE)</formula>
    </cfRule>
    <cfRule type="expression" dxfId="978" priority="1175" stopIfTrue="1">
      <formula>IF(CIRCUITS=22,TRUE,FALSE)</formula>
    </cfRule>
  </conditionalFormatting>
  <conditionalFormatting sqref="DA11:DC11">
    <cfRule type="expression" dxfId="977" priority="1176" stopIfTrue="1">
      <formula>IF(ERROR&gt;0,TRUE,FALSE)</formula>
    </cfRule>
    <cfRule type="expression" dxfId="976" priority="1177" stopIfTrue="1">
      <formula>IF(CIRCUITS&gt;22,TRUE,FALSE)</formula>
    </cfRule>
  </conditionalFormatting>
  <conditionalFormatting sqref="CW5:CY5">
    <cfRule type="expression" dxfId="975" priority="1178" stopIfTrue="1">
      <formula>IF(ERROR&gt;0,TRUE,FALSE)</formula>
    </cfRule>
    <cfRule type="expression" dxfId="974" priority="1179" stopIfTrue="1">
      <formula>IF(CIRCUITS&gt;22,TRUE,FALSE)</formula>
    </cfRule>
  </conditionalFormatting>
  <conditionalFormatting sqref="CV4">
    <cfRule type="expression" dxfId="973" priority="1180" stopIfTrue="1">
      <formula>IF(ERROR&gt;0,TRUE,FALSE)</formula>
    </cfRule>
    <cfRule type="expression" dxfId="972" priority="1181" stopIfTrue="1">
      <formula>IF(CIRCUITS=21,TRUE,FALSE)</formula>
    </cfRule>
    <cfRule type="expression" dxfId="971" priority="1182" stopIfTrue="1">
      <formula>IF(CIRCUITS&gt;22,TRUE,FALSE)</formula>
    </cfRule>
  </conditionalFormatting>
  <conditionalFormatting sqref="CY6">
    <cfRule type="expression" dxfId="970" priority="1183" stopIfTrue="1">
      <formula>IF(ERROR&gt;0,TRUE,FALSE)</formula>
    </cfRule>
    <cfRule type="expression" dxfId="969" priority="1184" stopIfTrue="1">
      <formula>IF(AND(CIRCUITS&gt;22,METER_23="YES"),TRUE,FALSE)</formula>
    </cfRule>
  </conditionalFormatting>
  <conditionalFormatting sqref="CY7">
    <cfRule type="expression" dxfId="968" priority="1185" stopIfTrue="1">
      <formula>IF(ERROR&gt;0,TRUE,FALSE)</formula>
    </cfRule>
    <cfRule type="expression" dxfId="967" priority="1186" stopIfTrue="1">
      <formula>IF(AND(CIRCUITS&gt;22,METER_23="YES"),TRUE,FALSE)</formula>
    </cfRule>
  </conditionalFormatting>
  <conditionalFormatting sqref="CZ6">
    <cfRule type="expression" dxfId="966" priority="1187" stopIfTrue="1">
      <formula>IF(ERROR&gt;0,TRUE,IF(CIRCUITS=22,FALSE,IF(CIRCUITS&lt;22,TRUE,FALSE)))</formula>
    </cfRule>
    <cfRule type="expression" dxfId="965" priority="1188" stopIfTrue="1">
      <formula>IF(AND(CIRCUITS&gt;22,METER_23="NO"),TRUE,FALSE)</formula>
    </cfRule>
    <cfRule type="expression" dxfId="964" priority="1189" stopIfTrue="1">
      <formula>IF(AND(CIRCUITS&gt;22,METER_23="YES"),TRUE,FALSE)</formula>
    </cfRule>
  </conditionalFormatting>
  <conditionalFormatting sqref="CZ7">
    <cfRule type="expression" dxfId="963" priority="1190" stopIfTrue="1">
      <formula>IF(ERROR&gt;0,TRUE,IF(CIRCUITS=22,FALSE,IF(CIRCUITS&lt;22,TRUE,FALSE)))</formula>
    </cfRule>
    <cfRule type="expression" dxfId="962" priority="1191" stopIfTrue="1">
      <formula>IF(AND(CIRCUITS&gt;22,METER_23="NO"),TRUE,FALSE)</formula>
    </cfRule>
    <cfRule type="expression" dxfId="961" priority="1192" stopIfTrue="1">
      <formula>IF(AND(CIRCUITS&gt;22,METER_23="YES"),TRUE,FALSE)</formula>
    </cfRule>
  </conditionalFormatting>
  <conditionalFormatting sqref="CZ8">
    <cfRule type="expression" dxfId="960" priority="1193" stopIfTrue="1">
      <formula>IF(ERROR&gt;0,TRUE,IF(CIRCUITS=22,FALSE,IF(CIRCUITS&lt;22,TRUE,FALSE)))</formula>
    </cfRule>
    <cfRule type="expression" dxfId="959" priority="1194" stopIfTrue="1">
      <formula>IF(CIRCUITS&gt;22,TRUE,FALSE)</formula>
    </cfRule>
  </conditionalFormatting>
  <conditionalFormatting sqref="CZ9">
    <cfRule type="expression" dxfId="958" priority="1195" stopIfTrue="1">
      <formula>IF(ERROR&gt;0,TRUE,IF(CIRCUITS=22,FALSE,IF(CIRCUITS&lt;22,TRUE,FALSE)))</formula>
    </cfRule>
    <cfRule type="expression" dxfId="957" priority="1196" stopIfTrue="1">
      <formula>IF(CIRCUITS&gt;22,TRUE,FALSE)</formula>
    </cfRule>
  </conditionalFormatting>
  <conditionalFormatting sqref="DD2">
    <cfRule type="expression" dxfId="956" priority="1197" stopIfTrue="1">
      <formula>IF(ERROR&gt;0,TRUE,FALSE)</formula>
    </cfRule>
    <cfRule type="expression" dxfId="955" priority="1198" stopIfTrue="1">
      <formula>IF(CIRCUITS=23,TRUE,FALSE)</formula>
    </cfRule>
    <cfRule type="expression" dxfId="954" priority="1199" stopIfTrue="1">
      <formula>IF(CIRCUITS&gt;23,TRUE,FALSE)</formula>
    </cfRule>
  </conditionalFormatting>
  <conditionalFormatting sqref="DE2:DF2">
    <cfRule type="expression" dxfId="953" priority="1200" stopIfTrue="1">
      <formula>IF(ERROR&gt;0,TRUE,FALSE)</formula>
    </cfRule>
    <cfRule type="expression" dxfId="952" priority="1201" stopIfTrue="1">
      <formula>IF(CIRCUITS&gt;23,TRUE,FALSE)</formula>
    </cfRule>
  </conditionalFormatting>
  <conditionalFormatting sqref="DD3:DD4">
    <cfRule type="expression" dxfId="951" priority="1202" stopIfTrue="1">
      <formula>IF(ERROR&gt;0,TRUE,FALSE)</formula>
    </cfRule>
    <cfRule type="expression" dxfId="950" priority="1203" stopIfTrue="1">
      <formula>IF(CIRCUITS=23,TRUE,FALSE)</formula>
    </cfRule>
  </conditionalFormatting>
  <conditionalFormatting sqref="DD5">
    <cfRule type="expression" dxfId="949" priority="1204" stopIfTrue="1">
      <formula>IF(ERROR&gt;0,TRUE,FALSE)</formula>
    </cfRule>
    <cfRule type="expression" dxfId="948" priority="1205" stopIfTrue="1">
      <formula>IF(CIRCUITS&gt;23,TRUE,FALSE)</formula>
    </cfRule>
    <cfRule type="expression" dxfId="947" priority="1206" stopIfTrue="1">
      <formula>IF(CIRCUITS=23,TRUE,FALSE)</formula>
    </cfRule>
  </conditionalFormatting>
  <conditionalFormatting sqref="DE11">
    <cfRule type="expression" dxfId="946" priority="1207" stopIfTrue="1">
      <formula>IF(ERROR&gt;0,TRUE,FALSE)</formula>
    </cfRule>
    <cfRule type="expression" dxfId="945" priority="1208" stopIfTrue="1">
      <formula>IF(CIRCUITS&gt;23,TRUE,FALSE)</formula>
    </cfRule>
  </conditionalFormatting>
  <conditionalFormatting sqref="DA5:DC5">
    <cfRule type="expression" dxfId="944" priority="1209" stopIfTrue="1">
      <formula>IF(ERROR&gt;0,TRUE,FALSE)</formula>
    </cfRule>
    <cfRule type="expression" dxfId="943" priority="1210" stopIfTrue="1">
      <formula>IF(CIRCUITS&gt;23,TRUE,FALSE)</formula>
    </cfRule>
  </conditionalFormatting>
  <conditionalFormatting sqref="CZ4">
    <cfRule type="expression" dxfId="942" priority="1211" stopIfTrue="1">
      <formula>IF(ERROR&gt;0,TRUE,FALSE)</formula>
    </cfRule>
    <cfRule type="expression" dxfId="941" priority="1212" stopIfTrue="1">
      <formula>IF(CIRCUITS=22,TRUE,FALSE)</formula>
    </cfRule>
    <cfRule type="expression" dxfId="940" priority="1213" stopIfTrue="1">
      <formula>IF(CIRCUITS&gt;23,TRUE,FALSE)</formula>
    </cfRule>
  </conditionalFormatting>
  <conditionalFormatting sqref="DC6">
    <cfRule type="expression" dxfId="939" priority="1214" stopIfTrue="1">
      <formula>IF(ERROR&gt;0,TRUE,FALSE)</formula>
    </cfRule>
    <cfRule type="expression" dxfId="938" priority="1215" stopIfTrue="1">
      <formula>IF(AND(CIRCUITS&gt;23,METER_24="YES"),TRUE,FALSE)</formula>
    </cfRule>
  </conditionalFormatting>
  <conditionalFormatting sqref="DC7">
    <cfRule type="expression" dxfId="937" priority="1216" stopIfTrue="1">
      <formula>IF(ERROR&gt;0,TRUE,FALSE)</formula>
    </cfRule>
    <cfRule type="expression" dxfId="936" priority="1217" stopIfTrue="1">
      <formula>IF(AND(CIRCUITS&gt;23,METER_24="YES"),TRUE,FALSE)</formula>
    </cfRule>
  </conditionalFormatting>
  <conditionalFormatting sqref="DF11">
    <cfRule type="expression" dxfId="935" priority="1218" stopIfTrue="1">
      <formula>IF(ERROR&gt;0,TRUE,FALSE)</formula>
    </cfRule>
    <cfRule type="expression" dxfId="934" priority="1219" stopIfTrue="1">
      <formula>IF(CIRCUITS&gt;23,TRUE,FALSE)</formula>
    </cfRule>
  </conditionalFormatting>
  <conditionalFormatting sqref="DG2:DG11">
    <cfRule type="expression" dxfId="933" priority="1220" stopIfTrue="1">
      <formula>IF(ERROR&gt;0,TRUE,FALSE)</formula>
    </cfRule>
    <cfRule type="expression" dxfId="932" priority="1221" stopIfTrue="1">
      <formula>IF(CIRCUITS&gt;23,TRUE,FALSE)</formula>
    </cfRule>
  </conditionalFormatting>
  <conditionalFormatting sqref="DD6">
    <cfRule type="expression" dxfId="931" priority="1222" stopIfTrue="1">
      <formula>IF(ERROR&gt;0,TRUE,IF(CIRCUITS=23,FALSE,IF(CIRCUITS&lt;23,TRUE,FALSE)))</formula>
    </cfRule>
    <cfRule type="expression" dxfId="930" priority="1223" stopIfTrue="1">
      <formula>IF(AND(CIRCUITS&gt;23,METER_24="NO"),TRUE,FALSE)</formula>
    </cfRule>
    <cfRule type="expression" dxfId="929" priority="1224" stopIfTrue="1">
      <formula>IF(AND(CIRCUITS&gt;23,METER_24="YES"),TRUE,FALSE)</formula>
    </cfRule>
  </conditionalFormatting>
  <conditionalFormatting sqref="DD7">
    <cfRule type="expression" dxfId="928" priority="1225" stopIfTrue="1">
      <formula>IF(ERROR&gt;0,TRUE,IF(CIRCUITS=23,FALSE,IF(CIRCUITS&lt;23,TRUE,FALSE)))</formula>
    </cfRule>
    <cfRule type="expression" dxfId="927" priority="1226" stopIfTrue="1">
      <formula>IF(AND(CIRCUITS&gt;23,METER_24="NO"),TRUE,FALSE)</formula>
    </cfRule>
    <cfRule type="expression" dxfId="926" priority="1227" stopIfTrue="1">
      <formula>IF(AND(CIRCUITS&gt;23,METER_24="YES"),TRUE,FALSE)</formula>
    </cfRule>
  </conditionalFormatting>
  <conditionalFormatting sqref="DD8">
    <cfRule type="expression" dxfId="925" priority="1228" stopIfTrue="1">
      <formula>IF(ERROR&gt;0,TRUE,IF(CIRCUITS=23,FALSE,IF(CIRCUITS&lt;23,TRUE,FALSE)))</formula>
    </cfRule>
    <cfRule type="expression" dxfId="924" priority="1229" stopIfTrue="1">
      <formula>IF(CIRCUITS&gt;23,TRUE,FALSE)</formula>
    </cfRule>
  </conditionalFormatting>
  <conditionalFormatting sqref="DD9">
    <cfRule type="expression" dxfId="923" priority="1230" stopIfTrue="1">
      <formula>IF(ERROR&gt;0,TRUE,IF(CIRCUITS=23,FALSE,IF(CIRCUITS&lt;23,TRUE,FALSE)))</formula>
    </cfRule>
    <cfRule type="expression" dxfId="922" priority="1231" stopIfTrue="1">
      <formula>IF(CIRCUITS&gt;23,TRUE,FALSE)</formula>
    </cfRule>
  </conditionalFormatting>
  <conditionalFormatting sqref="H4">
    <cfRule type="expression" dxfId="921" priority="1232" stopIfTrue="1">
      <formula>IF(ERROR&gt;0,TRUE,IF(CIRCUITS&lt;1,TRUE,FALSE))</formula>
    </cfRule>
    <cfRule type="expression" dxfId="920" priority="1233" stopIfTrue="1">
      <formula>IF(CT="YES",TRUE,IF(AND(CT="NO",METER="YES"),TRUE,FALSE))</formula>
    </cfRule>
  </conditionalFormatting>
  <conditionalFormatting sqref="H5">
    <cfRule type="expression" dxfId="919" priority="1234" stopIfTrue="1">
      <formula>IF(ERROR&gt;0,TRUE,IF(CIRCUITS&lt;1,TRUE,FALSE))</formula>
    </cfRule>
    <cfRule type="expression" dxfId="918" priority="1235" stopIfTrue="1">
      <formula>IF(CT="YES",TRUE,IF(AND(CT="NO",METER="YES"),TRUE,FALSE))</formula>
    </cfRule>
  </conditionalFormatting>
  <conditionalFormatting sqref="I4">
    <cfRule type="expression" dxfId="917" priority="1236" stopIfTrue="1">
      <formula>IF(ERROR&gt;0,TRUE,IF(CIRCUITS&lt;1,TRUE,FALSE))</formula>
    </cfRule>
    <cfRule type="expression" dxfId="916" priority="1237" stopIfTrue="1">
      <formula>IF(CT="YES",TRUE,IF(AND(CT="NO",METER="YES"),TRUE,FALSE))</formula>
    </cfRule>
  </conditionalFormatting>
  <conditionalFormatting sqref="I5">
    <cfRule type="expression" dxfId="915" priority="1238" stopIfTrue="1">
      <formula>IF(ERROR&gt;0,TRUE,IF(CIRCUITS&lt;1,TRUE,FALSE))</formula>
    </cfRule>
    <cfRule type="expression" dxfId="914" priority="1239" stopIfTrue="1">
      <formula>IF(CT="YES",TRUE,IF(AND(CT="NO",METER="YES"),TRUE,FALSE))</formula>
    </cfRule>
  </conditionalFormatting>
  <conditionalFormatting sqref="I6">
    <cfRule type="expression" dxfId="913" priority="1240" stopIfTrue="1">
      <formula>IF(ERROR&gt;0,TRUE,IF(CIRCUITS&lt;1,TRUE,FALSE))</formula>
    </cfRule>
    <cfRule type="expression" dxfId="912" priority="1241" stopIfTrue="1">
      <formula>IF(AND(CT="YES",METER="YES"),TRUE,FALSE)</formula>
    </cfRule>
  </conditionalFormatting>
  <conditionalFormatting sqref="H7">
    <cfRule type="expression" dxfId="911" priority="1242" stopIfTrue="1">
      <formula>IF(ERROR&gt;0,TRUE,IF(CIRCUITS&lt;1,TRUE,FALSE))</formula>
    </cfRule>
    <cfRule type="expression" dxfId="910" priority="1243" stopIfTrue="1">
      <formula>IF(AND(CT="YES",METER="YES"),TRUE,FALSE)</formula>
    </cfRule>
  </conditionalFormatting>
  <conditionalFormatting sqref="H8">
    <cfRule type="expression" dxfId="909" priority="1244" stopIfTrue="1">
      <formula>IF(ERROR&gt;0,TRUE,IF(CIRCUITS&lt;1,TRUE,FALSE))</formula>
    </cfRule>
    <cfRule type="expression" dxfId="908" priority="1245" stopIfTrue="1">
      <formula>IF(AND(CT="YES",METER="YES"),TRUE,FALSE)</formula>
    </cfRule>
  </conditionalFormatting>
  <conditionalFormatting sqref="I7">
    <cfRule type="expression" dxfId="907" priority="1246" stopIfTrue="1">
      <formula>IF(ERROR&gt;0,TRUE,IF(CIRCUITS&lt;1,TRUE,FALSE))</formula>
    </cfRule>
    <cfRule type="expression" dxfId="906" priority="1247" stopIfTrue="1">
      <formula>IF(AND(CT="YES",METER="YES"),TRUE,FALSE)</formula>
    </cfRule>
  </conditionalFormatting>
  <conditionalFormatting sqref="I8">
    <cfRule type="expression" dxfId="905" priority="1248" stopIfTrue="1">
      <formula>IF(ERROR&gt;0,TRUE,IF(CIRCUITS&lt;1,TRUE,FALSE))</formula>
    </cfRule>
    <cfRule type="expression" dxfId="904" priority="1249" stopIfTrue="1">
      <formula>IF(AND(CT="YES",METER="YES"),TRUE,FALSE)</formula>
    </cfRule>
  </conditionalFormatting>
  <conditionalFormatting sqref="K4">
    <cfRule type="expression" dxfId="903" priority="1250" stopIfTrue="1">
      <formula>IF(ERROR&gt;0,TRUE,IF(CIRCUITS&lt;1,TRUE,FALSE))</formula>
    </cfRule>
    <cfRule type="expression" dxfId="902" priority="1251" stopIfTrue="1">
      <formula>IF(MAIN="YES",TRUE,FALSE)</formula>
    </cfRule>
  </conditionalFormatting>
  <conditionalFormatting sqref="K5">
    <cfRule type="expression" dxfId="901" priority="1252" stopIfTrue="1">
      <formula>IF(ERROR&gt;0,TRUE,IF(CIRCUITS&lt;1,TRUE,FALSE))</formula>
    </cfRule>
    <cfRule type="expression" dxfId="900" priority="1253" stopIfTrue="1">
      <formula>IF(MAIN="YES",TRUE,FALSE)</formula>
    </cfRule>
  </conditionalFormatting>
  <conditionalFormatting sqref="G20">
    <cfRule type="expression" dxfId="899" priority="1254" stopIfTrue="1">
      <formula>IF(ERROR&gt;0,TRUE,IF(CIRCUITS&lt;1,TRUE,FALSE))</formula>
    </cfRule>
    <cfRule type="expression" dxfId="898" priority="1255" stopIfTrue="1">
      <formula>IF(UNDER_OVER="OVER",TRUE,FALSE)</formula>
    </cfRule>
  </conditionalFormatting>
  <conditionalFormatting sqref="G21">
    <cfRule type="expression" dxfId="897" priority="1256" stopIfTrue="1">
      <formula>IF(ERROR&gt;0,TRUE,IF(CIRCUITS&lt;1,TRUE,FALSE))</formula>
    </cfRule>
    <cfRule type="expression" dxfId="896" priority="1257" stopIfTrue="1">
      <formula>IF(UNDER_OVER="OVER",TRUE,FALSE)</formula>
    </cfRule>
  </conditionalFormatting>
  <conditionalFormatting sqref="F21">
    <cfRule type="expression" dxfId="895" priority="1258" stopIfTrue="1">
      <formula>IF(ERROR&gt;0,TRUE,IF(CIRCUITS&lt;1,TRUE,FALSE))</formula>
    </cfRule>
    <cfRule type="expression" dxfId="894" priority="1259" stopIfTrue="1">
      <formula>IF(UNDER_OVER="OVER",TRUE,FALSE)</formula>
    </cfRule>
  </conditionalFormatting>
  <conditionalFormatting sqref="F19">
    <cfRule type="expression" dxfId="893" priority="1260" stopIfTrue="1">
      <formula>IF(ERROR&gt;0,TRUE,IF(CIRCUITS&lt;1,TRUE,FALSE))</formula>
    </cfRule>
    <cfRule type="expression" dxfId="892" priority="1261" stopIfTrue="1">
      <formula>IF(UNDER_OVER="UNDER",TRUE,FALSE)</formula>
    </cfRule>
  </conditionalFormatting>
  <conditionalFormatting sqref="D16:E20">
    <cfRule type="expression" dxfId="891" priority="1262" stopIfTrue="1">
      <formula>IF(ERROR&gt;0,TRUE,IF(CIRCUITS&lt;1,TRUE,FALSE))</formula>
    </cfRule>
    <cfRule type="expression" dxfId="890" priority="1263" stopIfTrue="1">
      <formula>IF(UNDER_OVER="UNDER",TRUE,FALSE)</formula>
    </cfRule>
  </conditionalFormatting>
  <conditionalFormatting sqref="O20 O12:O16">
    <cfRule type="expression" dxfId="889" priority="1264" stopIfTrue="1">
      <formula>IF(ERROR&gt;0,TRUE,IF(CIRCUITS&lt;1,TRUE,FALSE))</formula>
    </cfRule>
    <cfRule type="expression" dxfId="888" priority="1265" stopIfTrue="1">
      <formula>IF(OR(CIR_01="P",CIR_01="PP",CIR_01="PTP",CIR_01="XP",CIR_01="MC",CIR_01="M",CIR_01="MB",CIR_01="MD"),TRUE,FALSE)</formula>
    </cfRule>
  </conditionalFormatting>
  <conditionalFormatting sqref="O17">
    <cfRule type="expression" dxfId="887" priority="1266" stopIfTrue="1">
      <formula>IF(ERROR&gt;0,TRUE,IF(CIRCUITS&lt;1,TRUE,FALSE))</formula>
    </cfRule>
    <cfRule type="expression" dxfId="886" priority="1267" stopIfTrue="1">
      <formula>IF(OR(CIR_01="P",CIR_01="PP",CIR_01="MC",CIR_01="PTP",CIR_01="XP",CIR_01="M",CIR_01="MB",CIR_01="MD"),TRUE,FALSE)</formula>
    </cfRule>
  </conditionalFormatting>
  <conditionalFormatting sqref="O10">
    <cfRule type="expression" dxfId="885" priority="1268" stopIfTrue="1">
      <formula>IF(ERROR&gt;0,TRUE,IF(CIRCUITS&lt;1,TRUE,FALSE))</formula>
    </cfRule>
    <cfRule type="expression" priority="1269" stopIfTrue="1">
      <formula>IF(OR(CIR_01="S",CIR_01="B"),TRUE,FALSE)</formula>
    </cfRule>
  </conditionalFormatting>
  <conditionalFormatting sqref="P10:P11">
    <cfRule type="expression" dxfId="884" priority="1270" stopIfTrue="1">
      <formula>IF(ERROR&gt;0,TRUE,IF(CIRCUITS&lt;1,TRUE,FALSE))</formula>
    </cfRule>
    <cfRule type="expression" dxfId="883" priority="1271" stopIfTrue="1">
      <formula>IF(OR(CIR_01="S",CIR_01="B"),TRUE,FALSE)</formula>
    </cfRule>
  </conditionalFormatting>
  <conditionalFormatting sqref="T10">
    <cfRule type="expression" dxfId="882" priority="1272" stopIfTrue="1">
      <formula>IF(ERROR&gt;0,TRUE,IF(CIRCUITS=0,TRUE,FALSE))</formula>
    </cfRule>
    <cfRule type="expression" dxfId="881" priority="1273" stopIfTrue="1">
      <formula>IF(OR(CIR_02="S",CIR_02="B"),TRUE,FALSE)</formula>
    </cfRule>
    <cfRule type="expression" dxfId="880" priority="1274" stopIfTrue="1">
      <formula>IF(CIRCUITS&gt;1,TRUE,FALSE)</formula>
    </cfRule>
  </conditionalFormatting>
  <conditionalFormatting sqref="X10">
    <cfRule type="expression" dxfId="879" priority="1275" stopIfTrue="1">
      <formula>IF(ERROR&gt;0,TRUE,IF(CIRCUITS=2,FALSE,IF(CIRCUITS&lt;3,TRUE,FALSE)))</formula>
    </cfRule>
    <cfRule type="expression" dxfId="878" priority="1276" stopIfTrue="1">
      <formula>IF(OR(CIR_03="S",CIR_03="B"),TRUE,FALSE)</formula>
    </cfRule>
    <cfRule type="expression" dxfId="877" priority="1277" stopIfTrue="1">
      <formula>IF(CIRCUITS&gt;2,TRUE,FALSE)</formula>
    </cfRule>
  </conditionalFormatting>
  <conditionalFormatting sqref="AB10">
    <cfRule type="expression" dxfId="876" priority="1278" stopIfTrue="1">
      <formula>IF(ERROR&gt;0,TRUE,IF(CIRCUITS=3,FALSE,IF(CIRCUITS&lt;3,TRUE,FALSE)))</formula>
    </cfRule>
    <cfRule type="expression" dxfId="875" priority="1279" stopIfTrue="1">
      <formula>IF(OR(CIR_04="S",CIR_04="B"),TRUE,FALSE)</formula>
    </cfRule>
    <cfRule type="expression" dxfId="874" priority="1280" stopIfTrue="1">
      <formula>IF(CIRCUITS&gt;3,TRUE,FALSE)</formula>
    </cfRule>
  </conditionalFormatting>
  <conditionalFormatting sqref="AF10">
    <cfRule type="expression" dxfId="873" priority="1281" stopIfTrue="1">
      <formula>IF(ERROR&gt;0,TRUE,IF(CIRCUITS=4,FALSE,IF(CIRCUITS&lt;4,TRUE,FALSE)))</formula>
    </cfRule>
    <cfRule type="expression" dxfId="872" priority="1282" stopIfTrue="1">
      <formula>IF(OR(CIR_05="S",CIR_05="B"),TRUE,FALSE)</formula>
    </cfRule>
    <cfRule type="expression" dxfId="871" priority="1283" stopIfTrue="1">
      <formula>IF(CIRCUITS&gt;4,TRUE,FALSE)</formula>
    </cfRule>
  </conditionalFormatting>
  <conditionalFormatting sqref="AF11">
    <cfRule type="expression" dxfId="870" priority="1284" stopIfTrue="1">
      <formula>IF(ERROR&gt;0,TRUE,IF(CIRCUITS=4,FALSE,IF(CIRCUITS&lt;4,TRUE,FALSE)))</formula>
    </cfRule>
    <cfRule type="expression" dxfId="869" priority="1285" stopIfTrue="1">
      <formula>IF(OR(CIR_05="S",CIR_05="B"),TRUE,FALSE)</formula>
    </cfRule>
    <cfRule type="expression" dxfId="868" priority="1286" stopIfTrue="1">
      <formula>IF(CIRCUITS&gt;4,TRUE,FALSE)</formula>
    </cfRule>
  </conditionalFormatting>
  <conditionalFormatting sqref="AJ10">
    <cfRule type="expression" dxfId="867" priority="1287" stopIfTrue="1">
      <formula>IF(ERROR&gt;0,TRUE,IF(CIRCUITS=5,FALSE,IF(CIRCUITS&lt;5,TRUE,FALSE)))</formula>
    </cfRule>
    <cfRule type="expression" dxfId="866" priority="1288" stopIfTrue="1">
      <formula>IF(OR(CIR_06="S",CIR_06="B"),TRUE,FALSE)</formula>
    </cfRule>
    <cfRule type="expression" dxfId="865" priority="1289" stopIfTrue="1">
      <formula>IF(CIRCUITS&gt;5,TRUE,FALSE)</formula>
    </cfRule>
  </conditionalFormatting>
  <conditionalFormatting sqref="AJ11">
    <cfRule type="expression" dxfId="864" priority="1290" stopIfTrue="1">
      <formula>IF(ERROR&gt;0,TRUE,IF(CIRCUITS=5,FALSE,IF(CIRCUITS&lt;5,TRUE,FALSE)))</formula>
    </cfRule>
    <cfRule type="expression" dxfId="863" priority="1291" stopIfTrue="1">
      <formula>IF(OR(CIR_06="S",CIR_06="B"),TRUE,FALSE)</formula>
    </cfRule>
    <cfRule type="expression" dxfId="862" priority="1292" stopIfTrue="1">
      <formula>IF(CIRCUITS&gt;5,TRUE,FALSE)</formula>
    </cfRule>
  </conditionalFormatting>
  <conditionalFormatting sqref="AN10">
    <cfRule type="expression" dxfId="861" priority="1293" stopIfTrue="1">
      <formula>IF(ERROR&gt;0,TRUE,IF(CIRCUITS=6,FALSE,IF(CIRCUITS&lt;6,TRUE,FALSE)))</formula>
    </cfRule>
    <cfRule type="expression" dxfId="860" priority="1294" stopIfTrue="1">
      <formula>IF(OR(CIR_07="S",CIR_07="B"),TRUE,FALSE)</formula>
    </cfRule>
    <cfRule type="expression" dxfId="859" priority="1295" stopIfTrue="1">
      <formula>IF(CIRCUITS&gt;6,TRUE,FALSE)</formula>
    </cfRule>
  </conditionalFormatting>
  <conditionalFormatting sqref="AN11">
    <cfRule type="expression" dxfId="858" priority="1296" stopIfTrue="1">
      <formula>IF(ERROR&gt;0,TRUE,IF(CIRCUITS=6,FALSE,IF(CIRCUITS&lt;6,TRUE,FALSE)))</formula>
    </cfRule>
    <cfRule type="expression" dxfId="857" priority="1297" stopIfTrue="1">
      <formula>IF(OR(CIR_07="S",CIR_07="B"),TRUE,FALSE)</formula>
    </cfRule>
    <cfRule type="expression" dxfId="856" priority="1298" stopIfTrue="1">
      <formula>IF(CIRCUITS&gt;6,TRUE,FALSE)</formula>
    </cfRule>
  </conditionalFormatting>
  <conditionalFormatting sqref="AR10">
    <cfRule type="expression" dxfId="855" priority="1299" stopIfTrue="1">
      <formula>IF(ERROR&gt;0,TRUE,IF(CIRCUITS=7,FALSE,IF(CIRCUITS&lt;7,TRUE,FALSE)))</formula>
    </cfRule>
    <cfRule type="expression" dxfId="854" priority="1300" stopIfTrue="1">
      <formula>IF(OR(CIR_08="S",CIR_08="B"),TRUE,FALSE)</formula>
    </cfRule>
    <cfRule type="expression" dxfId="853" priority="1301" stopIfTrue="1">
      <formula>IF(CIRCUITS&gt;7,TRUE,FALSE)</formula>
    </cfRule>
  </conditionalFormatting>
  <conditionalFormatting sqref="AR11">
    <cfRule type="expression" dxfId="852" priority="1302" stopIfTrue="1">
      <formula>IF(ERROR&gt;0,TRUE,IF(CIRCUITS=7,FALSE,IF(CIRCUITS&lt;7,TRUE,FALSE)))</formula>
    </cfRule>
    <cfRule type="expression" dxfId="851" priority="1303" stopIfTrue="1">
      <formula>IF(OR(CIR_08="S",CIR_08="B"),TRUE,FALSE)</formula>
    </cfRule>
    <cfRule type="expression" dxfId="850" priority="1304" stopIfTrue="1">
      <formula>IF(CIRCUITS&gt;7,TRUE,FALSE)</formula>
    </cfRule>
  </conditionalFormatting>
  <conditionalFormatting sqref="AV10">
    <cfRule type="expression" dxfId="849" priority="1305" stopIfTrue="1">
      <formula>IF(ERROR&gt;0,TRUE,IF(CIRCUITS=8,FALSE,IF(CIRCUITS&lt;8,TRUE,FALSE)))</formula>
    </cfRule>
    <cfRule type="expression" dxfId="848" priority="1306" stopIfTrue="1">
      <formula>IF(OR(CIR_09="S",CIR_09="B"),TRUE,FALSE)</formula>
    </cfRule>
    <cfRule type="expression" dxfId="847" priority="1307" stopIfTrue="1">
      <formula>IF(CIRCUITS&gt;8,TRUE,FALSE)</formula>
    </cfRule>
  </conditionalFormatting>
  <conditionalFormatting sqref="AV11">
    <cfRule type="expression" dxfId="846" priority="1308" stopIfTrue="1">
      <formula>IF(ERROR&gt;0,TRUE,IF(CIRCUITS=8,FALSE,IF(CIRCUITS&lt;8,TRUE,FALSE)))</formula>
    </cfRule>
    <cfRule type="expression" dxfId="845" priority="1309" stopIfTrue="1">
      <formula>IF(OR(CIR_09="S",CIR_09="B"),TRUE,FALSE)</formula>
    </cfRule>
    <cfRule type="expression" dxfId="844" priority="1310" stopIfTrue="1">
      <formula>IF(CIRCUITS&gt;8,TRUE,FALSE)</formula>
    </cfRule>
  </conditionalFormatting>
  <conditionalFormatting sqref="AZ11">
    <cfRule type="expression" dxfId="843" priority="1311" stopIfTrue="1">
      <formula>IF(ERROR&gt;0,TRUE,IF(CIRCUITS=9,FALSE,IF(CIRCUITS&lt;9,TRUE,FALSE)))</formula>
    </cfRule>
    <cfRule type="expression" dxfId="842" priority="1312" stopIfTrue="1">
      <formula>IF(OR(CIR_10="S",CIR_10="B"),TRUE,FALSE)</formula>
    </cfRule>
    <cfRule type="expression" dxfId="841" priority="1313" stopIfTrue="1">
      <formula>IF(CIRCUITS&gt;9,TRUE,FALSE)</formula>
    </cfRule>
  </conditionalFormatting>
  <conditionalFormatting sqref="AZ10">
    <cfRule type="expression" dxfId="840" priority="1314" stopIfTrue="1">
      <formula>IF(ERROR&gt;0,TRUE,IF(CIRCUITS=9,FALSE,IF(CIRCUITS&lt;9,TRUE,FALSE)))</formula>
    </cfRule>
    <cfRule type="expression" dxfId="839" priority="1315" stopIfTrue="1">
      <formula>IF(OR(CIR_10="S",CIR_10="B"),TRUE,FALSE)</formula>
    </cfRule>
    <cfRule type="expression" dxfId="838" priority="1316" stopIfTrue="1">
      <formula>IF(CIRCUITS&gt;9,TRUE,FALSE)</formula>
    </cfRule>
  </conditionalFormatting>
  <conditionalFormatting sqref="BD10">
    <cfRule type="expression" dxfId="837" priority="1317" stopIfTrue="1">
      <formula>IF(ERROR&gt;0,TRUE,IF(CIRCUITS=10,FALSE,IF(CIRCUITS&lt;10,TRUE,FALSE)))</formula>
    </cfRule>
    <cfRule type="expression" dxfId="836" priority="1318" stopIfTrue="1">
      <formula>IF(OR(CIR_11="S",CIR_11="B"),TRUE,FALSE)</formula>
    </cfRule>
    <cfRule type="expression" dxfId="835" priority="1319" stopIfTrue="1">
      <formula>IF(CIRCUITS&gt;10,TRUE,FALSE)</formula>
    </cfRule>
  </conditionalFormatting>
  <conditionalFormatting sqref="BD11">
    <cfRule type="expression" dxfId="834" priority="1320" stopIfTrue="1">
      <formula>IF(ERROR&gt;0,TRUE,IF(CIRCUITS=10,FALSE,IF(CIRCUITS&lt;10,TRUE,FALSE)))</formula>
    </cfRule>
    <cfRule type="expression" dxfId="833" priority="1321" stopIfTrue="1">
      <formula>IF(OR(CIR_11="S",CIR_11="B"),TRUE,FALSE)</formula>
    </cfRule>
    <cfRule type="expression" dxfId="832" priority="1322" stopIfTrue="1">
      <formula>IF(CIRCUITS&gt;10,TRUE,FALSE)</formula>
    </cfRule>
  </conditionalFormatting>
  <conditionalFormatting sqref="BH10">
    <cfRule type="expression" dxfId="831" priority="1323" stopIfTrue="1">
      <formula>IF(ERROR&gt;0,TRUE,IF(CIRCUITS=11,FALSE,IF(CIRCUITS&lt;11,TRUE,FALSE)))</formula>
    </cfRule>
    <cfRule type="expression" dxfId="830" priority="1324" stopIfTrue="1">
      <formula>IF(OR(CIR_12="S",CIR_12="B"),TRUE,FALSE)</formula>
    </cfRule>
    <cfRule type="expression" dxfId="829" priority="1325" stopIfTrue="1">
      <formula>IF(CIRCUITS&gt;11,TRUE,FALSE)</formula>
    </cfRule>
  </conditionalFormatting>
  <conditionalFormatting sqref="BH11">
    <cfRule type="expression" dxfId="828" priority="1326" stopIfTrue="1">
      <formula>IF(ERROR&gt;0,TRUE,IF(CIRCUITS=11,FALSE,IF(CIRCUITS&lt;11,TRUE,FALSE)))</formula>
    </cfRule>
    <cfRule type="expression" dxfId="827" priority="1327" stopIfTrue="1">
      <formula>IF(OR(CIR_12="S",CIR_12="B"),TRUE,FALSE)</formula>
    </cfRule>
    <cfRule type="expression" dxfId="826" priority="1328" stopIfTrue="1">
      <formula>IF(CIRCUITS&gt;11,TRUE,FALSE)</formula>
    </cfRule>
  </conditionalFormatting>
  <conditionalFormatting sqref="BL10">
    <cfRule type="expression" dxfId="825" priority="1329" stopIfTrue="1">
      <formula>IF(ERROR&gt;0,TRUE,IF(CIRCUITS=12,FALSE,IF(CIRCUITS&lt;12,TRUE,FALSE)))</formula>
    </cfRule>
    <cfRule type="expression" dxfId="824" priority="1330" stopIfTrue="1">
      <formula>IF(OR(CIR_13="S",CIR_13="B"),TRUE,FALSE)</formula>
    </cfRule>
    <cfRule type="expression" dxfId="823" priority="1331" stopIfTrue="1">
      <formula>IF(CIRCUITS&gt;12,TRUE,FALSE)</formula>
    </cfRule>
  </conditionalFormatting>
  <conditionalFormatting sqref="BL11">
    <cfRule type="expression" dxfId="822" priority="1332" stopIfTrue="1">
      <formula>IF(ERROR&gt;0,TRUE,IF(CIRCUITS=12,FALSE,IF(CIRCUITS&lt;12,TRUE,FALSE)))</formula>
    </cfRule>
    <cfRule type="expression" dxfId="821" priority="1333" stopIfTrue="1">
      <formula>IF(OR(CIR_13="S",CIR_13="B"),TRUE,FALSE)</formula>
    </cfRule>
    <cfRule type="expression" dxfId="820" priority="1334" stopIfTrue="1">
      <formula>IF(CIRCUITS&gt;12,TRUE,FALSE)</formula>
    </cfRule>
  </conditionalFormatting>
  <conditionalFormatting sqref="BP11">
    <cfRule type="expression" dxfId="819" priority="1335" stopIfTrue="1">
      <formula>IF(ERROR&gt;0,TRUE,IF(CIRCUITS=13,FALSE,IF(CIRCUITS&lt;13,TRUE,FALSE)))</formula>
    </cfRule>
    <cfRule type="expression" dxfId="818" priority="1336" stopIfTrue="1">
      <formula>IF(OR(CIR_14="S",CIR_14="B"),TRUE,FALSE)</formula>
    </cfRule>
    <cfRule type="expression" dxfId="817" priority="1337" stopIfTrue="1">
      <formula>IF(CIRCUITS&gt;13,TRUE,FALSE)</formula>
    </cfRule>
  </conditionalFormatting>
  <conditionalFormatting sqref="BP10">
    <cfRule type="expression" dxfId="816" priority="1338" stopIfTrue="1">
      <formula>IF(ERROR&gt;0,TRUE,IF(CIRCUITS=13,FALSE,IF(CIRCUITS&lt;13,TRUE,FALSE)))</formula>
    </cfRule>
    <cfRule type="expression" dxfId="815" priority="1339" stopIfTrue="1">
      <formula>IF(OR(CIR_14="S",CIR_14="B"),TRUE,FALSE)</formula>
    </cfRule>
    <cfRule type="expression" dxfId="814" priority="1340" stopIfTrue="1">
      <formula>IF(CIRCUITS&gt;13,TRUE,FALSE)</formula>
    </cfRule>
  </conditionalFormatting>
  <conditionalFormatting sqref="BT11">
    <cfRule type="expression" dxfId="813" priority="1341" stopIfTrue="1">
      <formula>IF(ERROR&gt;0,TRUE,IF(CIRCUITS=14,FALSE,IF(CIRCUITS&lt;14,TRUE,FALSE)))</formula>
    </cfRule>
    <cfRule type="expression" dxfId="812" priority="1342" stopIfTrue="1">
      <formula>IF(OR(CIR_15="S",CIR_15="B"),TRUE,FALSE)</formula>
    </cfRule>
    <cfRule type="expression" dxfId="811" priority="1343" stopIfTrue="1">
      <formula>IF(CIRCUITS&gt;14,TRUE,FALSE)</formula>
    </cfRule>
  </conditionalFormatting>
  <conditionalFormatting sqref="BT10">
    <cfRule type="expression" dxfId="810" priority="1344" stopIfTrue="1">
      <formula>IF(ERROR&gt;0,TRUE,IF(CIRCUITS=14,FALSE,IF(CIRCUITS&lt;14,TRUE,FALSE)))</formula>
    </cfRule>
    <cfRule type="expression" dxfId="809" priority="1345" stopIfTrue="1">
      <formula>IF(OR(CIR_15="S",CIR_15="B"),TRUE,FALSE)</formula>
    </cfRule>
    <cfRule type="expression" dxfId="808" priority="1346" stopIfTrue="1">
      <formula>IF(CIRCUITS&gt;14,TRUE,FALSE)</formula>
    </cfRule>
  </conditionalFormatting>
  <conditionalFormatting sqref="BX10">
    <cfRule type="expression" dxfId="807" priority="1347" stopIfTrue="1">
      <formula>IF(ERROR&gt;0,TRUE,IF(CIRCUITS=15,FALSE,IF(CIRCUITS&lt;15,TRUE,FALSE)))</formula>
    </cfRule>
    <cfRule type="expression" dxfId="806" priority="1348" stopIfTrue="1">
      <formula>IF(OR(CIR_16="S",CIR_16="B"),TRUE,FALSE)</formula>
    </cfRule>
    <cfRule type="expression" dxfId="805" priority="1349" stopIfTrue="1">
      <formula>IF(CIRCUITS&gt;15,TRUE,FALSE)</formula>
    </cfRule>
  </conditionalFormatting>
  <conditionalFormatting sqref="BX11">
    <cfRule type="expression" dxfId="804" priority="1350" stopIfTrue="1">
      <formula>IF(ERROR&gt;0,TRUE,IF(CIRCUITS=15,FALSE,IF(CIRCUITS&lt;15,TRUE,FALSE)))</formula>
    </cfRule>
    <cfRule type="expression" dxfId="803" priority="1351" stopIfTrue="1">
      <formula>IF(OR(CIR_16="S",CIR_16="B"),TRUE,FALSE)</formula>
    </cfRule>
    <cfRule type="expression" dxfId="802" priority="1352" stopIfTrue="1">
      <formula>IF(CIRCUITS&gt;15,TRUE,FALSE)</formula>
    </cfRule>
  </conditionalFormatting>
  <conditionalFormatting sqref="CB10">
    <cfRule type="expression" dxfId="801" priority="1353" stopIfTrue="1">
      <formula>IF(ERROR&gt;0,TRUE,IF(CIRCUITS=16,FALSE,IF(CIRCUITS&lt;16,TRUE,FALSE)))</formula>
    </cfRule>
    <cfRule type="expression" dxfId="800" priority="1354" stopIfTrue="1">
      <formula>IF(OR(CIR_17="S",CIR_17="B"),TRUE,FALSE)</formula>
    </cfRule>
    <cfRule type="expression" dxfId="799" priority="1355" stopIfTrue="1">
      <formula>IF(CIRCUITS&gt;16,TRUE,FALSE)</formula>
    </cfRule>
  </conditionalFormatting>
  <conditionalFormatting sqref="CF10">
    <cfRule type="expression" dxfId="798" priority="1356" stopIfTrue="1">
      <formula>IF(ERROR&gt;0,TRUE,IF(CIRCUITS=17,FALSE,IF(CIRCUITS&lt;17,TRUE,FALSE)))</formula>
    </cfRule>
    <cfRule type="expression" dxfId="797" priority="1357" stopIfTrue="1">
      <formula>IF(OR(CIR_18="S",CIR_18="B"),TRUE,FALSE)</formula>
    </cfRule>
    <cfRule type="expression" dxfId="796" priority="1358" stopIfTrue="1">
      <formula>IF(CIRCUITS&gt;17,TRUE,FALSE)</formula>
    </cfRule>
  </conditionalFormatting>
  <conditionalFormatting sqref="CF11">
    <cfRule type="expression" dxfId="795" priority="1359" stopIfTrue="1">
      <formula>IF(ERROR&gt;0,TRUE,IF(CIRCUITS=17,FALSE,IF(CIRCUITS&lt;17,TRUE,FALSE)))</formula>
    </cfRule>
    <cfRule type="expression" dxfId="794" priority="1360" stopIfTrue="1">
      <formula>IF(OR(CIR_18="S",CIR_18="B"),TRUE,FALSE)</formula>
    </cfRule>
    <cfRule type="expression" dxfId="793" priority="1361" stopIfTrue="1">
      <formula>IF(CIRCUITS&gt;17,TRUE,FALSE)</formula>
    </cfRule>
  </conditionalFormatting>
  <conditionalFormatting sqref="CB11">
    <cfRule type="expression" dxfId="792" priority="1362" stopIfTrue="1">
      <formula>IF(ERROR&gt;0,TRUE,IF(CIRCUITS=16,FALSE,IF(CIRCUITS&lt;16,TRUE,FALSE)))</formula>
    </cfRule>
    <cfRule type="expression" dxfId="791" priority="1363" stopIfTrue="1">
      <formula>IF(OR(CIR_17="S",CIR_17="B"),TRUE,FALSE)</formula>
    </cfRule>
    <cfRule type="expression" dxfId="790" priority="1364" stopIfTrue="1">
      <formula>IF(CIRCUITS&gt;16,TRUE,FALSE)</formula>
    </cfRule>
  </conditionalFormatting>
  <conditionalFormatting sqref="CJ10">
    <cfRule type="expression" dxfId="789" priority="1365" stopIfTrue="1">
      <formula>IF(ERROR&gt;0,TRUE,IF(CIRCUITS=18,FALSE,IF(CIRCUITS&lt;18,TRUE,FALSE)))</formula>
    </cfRule>
    <cfRule type="expression" dxfId="788" priority="1366" stopIfTrue="1">
      <formula>IF(OR(CIR_19="S",CIR_19="B"),TRUE,FALSE)</formula>
    </cfRule>
    <cfRule type="expression" dxfId="787" priority="1367" stopIfTrue="1">
      <formula>IF(CIRCUITS&gt;18,TRUE,FALSE)</formula>
    </cfRule>
  </conditionalFormatting>
  <conditionalFormatting sqref="CJ11">
    <cfRule type="expression" dxfId="786" priority="1368" stopIfTrue="1">
      <formula>IF(ERROR&gt;0,TRUE,IF(CIRCUITS=18,FALSE,IF(CIRCUITS&lt;18,TRUE,FALSE)))</formula>
    </cfRule>
    <cfRule type="expression" dxfId="785" priority="1369" stopIfTrue="1">
      <formula>IF(OR(CIR_19="S",CIR_19="B"),TRUE,FALSE)</formula>
    </cfRule>
    <cfRule type="expression" dxfId="784" priority="1370" stopIfTrue="1">
      <formula>IF(CIRCUITS&gt;18,TRUE,FALSE)</formula>
    </cfRule>
  </conditionalFormatting>
  <conditionalFormatting sqref="CN10">
    <cfRule type="expression" dxfId="783" priority="1371" stopIfTrue="1">
      <formula>IF(ERROR&gt;0,TRUE,IF(CIRCUITS=19,FALSE,IF(CIRCUITS&lt;19,TRUE,FALSE)))</formula>
    </cfRule>
    <cfRule type="expression" dxfId="782" priority="1372" stopIfTrue="1">
      <formula>IF(OR(CIR_20="S",CIR_20="B"),TRUE,FALSE)</formula>
    </cfRule>
    <cfRule type="expression" dxfId="781" priority="1373" stopIfTrue="1">
      <formula>IF(CIRCUITS&gt;19,TRUE,FALSE)</formula>
    </cfRule>
  </conditionalFormatting>
  <conditionalFormatting sqref="CN11">
    <cfRule type="expression" dxfId="780" priority="1374" stopIfTrue="1">
      <formula>IF(ERROR&gt;0,TRUE,IF(CIRCUITS=19,FALSE,IF(CIRCUITS&lt;19,TRUE,FALSE)))</formula>
    </cfRule>
    <cfRule type="expression" dxfId="779" priority="1375" stopIfTrue="1">
      <formula>IF(OR(CIR_20="S",CIR_20="B"),TRUE,FALSE)</formula>
    </cfRule>
    <cfRule type="expression" dxfId="778" priority="1376" stopIfTrue="1">
      <formula>IF(CIRCUITS&gt;19,TRUE,FALSE)</formula>
    </cfRule>
  </conditionalFormatting>
  <conditionalFormatting sqref="CR10">
    <cfRule type="expression" dxfId="777" priority="1377" stopIfTrue="1">
      <formula>IF(ERROR&gt;0,TRUE,IF(CIRCUITS=20,FALSE,IF(CIRCUITS&lt;20,TRUE,FALSE)))</formula>
    </cfRule>
    <cfRule type="expression" dxfId="776" priority="1378" stopIfTrue="1">
      <formula>IF(OR(CIR_21="S",CIR_21="B"),TRUE,FALSE)</formula>
    </cfRule>
    <cfRule type="expression" dxfId="775" priority="1379" stopIfTrue="1">
      <formula>IF(CIRCUITS&gt;20,TRUE,FALSE)</formula>
    </cfRule>
  </conditionalFormatting>
  <conditionalFormatting sqref="CR11">
    <cfRule type="expression" dxfId="774" priority="1380" stopIfTrue="1">
      <formula>IF(ERROR&gt;0,TRUE,IF(CIRCUITS=20,FALSE,IF(CIRCUITS&lt;20,TRUE,FALSE)))</formula>
    </cfRule>
    <cfRule type="expression" dxfId="773" priority="1381" stopIfTrue="1">
      <formula>IF(OR(CIR_21="S",CIR_21="B"),TRUE,FALSE)</formula>
    </cfRule>
    <cfRule type="expression" dxfId="772" priority="1382" stopIfTrue="1">
      <formula>IF(CIRCUITS&gt;20,TRUE,FALSE)</formula>
    </cfRule>
  </conditionalFormatting>
  <conditionalFormatting sqref="CV10">
    <cfRule type="expression" dxfId="771" priority="1383" stopIfTrue="1">
      <formula>IF(ERROR&gt;0,TRUE,IF(CIRCUITS=21,FALSE,IF(CIRCUITS&lt;21,TRUE,FALSE)))</formula>
    </cfRule>
    <cfRule type="expression" dxfId="770" priority="1384" stopIfTrue="1">
      <formula>IF(OR(CIR_22="S",CIR_22="B"),TRUE,FALSE)</formula>
    </cfRule>
    <cfRule type="expression" dxfId="769" priority="1385" stopIfTrue="1">
      <formula>IF(CIRCUITS&gt;21,TRUE,FALSE)</formula>
    </cfRule>
  </conditionalFormatting>
  <conditionalFormatting sqref="CV11">
    <cfRule type="expression" dxfId="768" priority="1386" stopIfTrue="1">
      <formula>IF(ERROR&gt;0,TRUE,IF(CIRCUITS=21,FALSE,IF(CIRCUITS&lt;21,TRUE,FALSE)))</formula>
    </cfRule>
    <cfRule type="expression" dxfId="767" priority="1387" stopIfTrue="1">
      <formula>IF(OR(CIR_22="S",CIR_22="B"),TRUE,FALSE)</formula>
    </cfRule>
    <cfRule type="expression" dxfId="766" priority="1388" stopIfTrue="1">
      <formula>IF(CIRCUITS&gt;21,TRUE,FALSE)</formula>
    </cfRule>
  </conditionalFormatting>
  <conditionalFormatting sqref="CZ10">
    <cfRule type="expression" dxfId="765" priority="1389" stopIfTrue="1">
      <formula>IF(ERROR&gt;0,TRUE,IF(CIRCUITS=22,FALSE,IF(CIRCUITS&lt;22,TRUE,FALSE)))</formula>
    </cfRule>
    <cfRule type="expression" dxfId="764" priority="1390" stopIfTrue="1">
      <formula>IF(OR(CIR_23="S",CIR_23="B"),TRUE,FALSE)</formula>
    </cfRule>
    <cfRule type="expression" dxfId="763" priority="1391" stopIfTrue="1">
      <formula>IF(CIRCUITS&gt;22,TRUE,FALSE)</formula>
    </cfRule>
  </conditionalFormatting>
  <conditionalFormatting sqref="CZ11">
    <cfRule type="expression" dxfId="762" priority="1392" stopIfTrue="1">
      <formula>IF(ERROR&gt;0,TRUE,IF(CIRCUITS=22,FALSE,IF(CIRCUITS&lt;22,TRUE,FALSE)))</formula>
    </cfRule>
    <cfRule type="expression" dxfId="761" priority="1393" stopIfTrue="1">
      <formula>IF(OR(CIR_23="S",CIR_23="B"),TRUE,FALSE)</formula>
    </cfRule>
    <cfRule type="expression" dxfId="760" priority="1394" stopIfTrue="1">
      <formula>IF(CIRCUITS&gt;22,TRUE,FALSE)</formula>
    </cfRule>
  </conditionalFormatting>
  <conditionalFormatting sqref="DD10">
    <cfRule type="expression" dxfId="759" priority="1395" stopIfTrue="1">
      <formula>IF(ERROR&gt;0,TRUE,IF(CIRCUITS=23,FALSE,IF(CIRCUITS&lt;23,TRUE,FALSE)))</formula>
    </cfRule>
    <cfRule type="expression" dxfId="758" priority="1396" stopIfTrue="1">
      <formula>IF(OR(CIR_24="S",CIR_24="B"),TRUE,FALSE)</formula>
    </cfRule>
    <cfRule type="expression" dxfId="757" priority="1397" stopIfTrue="1">
      <formula>IF(CIRCUITS&gt;23,TRUE,FALSE)</formula>
    </cfRule>
  </conditionalFormatting>
  <conditionalFormatting sqref="DD11">
    <cfRule type="expression" dxfId="756" priority="1398" stopIfTrue="1">
      <formula>IF(ERROR&gt;0,TRUE,IF(CIRCUITS=23,FALSE,IF(CIRCUITS&lt;23,TRUE,FALSE)))</formula>
    </cfRule>
    <cfRule type="expression" dxfId="755" priority="1399" stopIfTrue="1">
      <formula>IF(OR(CIR_24="S",CIR_24="B"),TRUE,FALSE)</formula>
    </cfRule>
    <cfRule type="expression" dxfId="754" priority="1400" stopIfTrue="1">
      <formula>IF(CIRCUITS&gt;23,TRUE,FALSE)</formula>
    </cfRule>
  </conditionalFormatting>
  <conditionalFormatting sqref="S12:S20">
    <cfRule type="expression" dxfId="753" priority="1401" stopIfTrue="1">
      <formula>IF(ERROR&gt;0,TRUE,IF(CIRCUITS&lt;2,TRUE,FALSE))</formula>
    </cfRule>
    <cfRule type="expression" dxfId="752" priority="1402" stopIfTrue="1">
      <formula>IF(OR(CIR_02="P",CIR_02="PP",CIR_02="PTP",CIR_02="XP",CIR_02="MC",CIR_02="M",CIR_02="MB",CIR_02="MD"),TRUE,FALSE)</formula>
    </cfRule>
  </conditionalFormatting>
  <conditionalFormatting sqref="S22:S23">
    <cfRule type="expression" dxfId="751" priority="1403" stopIfTrue="1">
      <formula>IF(ERROR&gt;0,TRUE,IF(CIRCUITS&lt;2,TRUE,FALSE))</formula>
    </cfRule>
    <cfRule type="expression" dxfId="750" priority="1404" stopIfTrue="1">
      <formula>IF(OR(CIR_02="P",CIR_02="PP",CIR_02="PTP",CIR_02="M",CIR_02="MC",CIR_02="MB",CIR_02="MD"),TRUE,FALSE)</formula>
    </cfRule>
  </conditionalFormatting>
  <conditionalFormatting sqref="S24">
    <cfRule type="expression" dxfId="749" priority="1405" stopIfTrue="1">
      <formula>IF(ERROR&gt;0,TRUE,IF(CIRCUITS&lt;2,TRUE,FALSE))</formula>
    </cfRule>
    <cfRule type="expression" dxfId="748" priority="1406" stopIfTrue="1">
      <formula>IF(OR(CIR_02="P",CIR_02="PP",CIR_02="PTP",CIR_02="M",CIR_02="MC",CIR_02="MB",CIR_02="MD"),TRUE,FALSE)</formula>
    </cfRule>
    <cfRule type="expression" dxfId="747" priority="1407" stopIfTrue="1">
      <formula>IF(CIR_02="XP",TRUE,FALSE)</formula>
    </cfRule>
  </conditionalFormatting>
  <conditionalFormatting sqref="T21">
    <cfRule type="expression" dxfId="746" priority="1408" stopIfTrue="1">
      <formula>IF(ERROR&gt;0,TRUE,IF(CIRCUITS&lt;2,TRUE,FALSE))</formula>
    </cfRule>
    <cfRule type="expression" dxfId="745" priority="1409" stopIfTrue="1">
      <formula>IF(OR(CIR_02="P",CIR_02="PP",CIR_02="PTP",CIR_02="M",CIR_02="MC",CIR_02="MB",CIR_02="MD"),TRUE,FALSE)</formula>
    </cfRule>
  </conditionalFormatting>
  <conditionalFormatting sqref="T22:T23">
    <cfRule type="expression" dxfId="744" priority="1410" stopIfTrue="1">
      <formula>IF(ERROR&gt;0,TRUE,IF(CIRCUITS&lt;2,TRUE,FALSE))</formula>
    </cfRule>
    <cfRule type="expression" dxfId="743" priority="1411" stopIfTrue="1">
      <formula>IF(OR(CIR_02="P",CIR_02="PP",CIR_02="PTP",CIR_02="M",CIR_02="MC",CIR_02="MB",CIR_02="MD"),TRUE,FALSE)</formula>
    </cfRule>
  </conditionalFormatting>
  <conditionalFormatting sqref="T24">
    <cfRule type="expression" dxfId="742" priority="1412" stopIfTrue="1">
      <formula>IF(ERROR&gt;0,TRUE,IF(CIRCUITS&lt;2,TRUE,FALSE))</formula>
    </cfRule>
    <cfRule type="expression" dxfId="741" priority="1413" stopIfTrue="1">
      <formula>IF(OR(CIR_02="P",CIR_02="PP",CIR_02="PTP",CIR_02="M",CIR_02="MC",CIR_02="MB",CIR_02="MD"),TRUE,FALSE)</formula>
    </cfRule>
  </conditionalFormatting>
  <conditionalFormatting sqref="S25:S33">
    <cfRule type="expression" dxfId="740" priority="1414" stopIfTrue="1">
      <formula>IF(ERROR&gt;0,TRUE,IF(CIRCUITS&lt;2,TRUE,FALSE))</formula>
    </cfRule>
    <cfRule type="expression" dxfId="739" priority="1415" stopIfTrue="1">
      <formula>IF(OR(CIR_02="XP",CIR_02="PP",CIR_02="M",CIR_02="MC",CIR_02="PTP"),TRUE,FALSE)</formula>
    </cfRule>
  </conditionalFormatting>
  <conditionalFormatting sqref="T34">
    <cfRule type="expression" dxfId="738" priority="1416" stopIfTrue="1">
      <formula>IF(ERROR&gt;0,TRUE,IF(CIRCUITS&lt;2,TRUE,FALSE))</formula>
    </cfRule>
    <cfRule type="expression" dxfId="737" priority="1417" stopIfTrue="1">
      <formula>IF(OR(CIR_02="XP",CIR_02="PP"),TRUE,FALSE)</formula>
    </cfRule>
    <cfRule type="expression" dxfId="736" priority="1418" stopIfTrue="1">
      <formula>IF(OR(CIR_02="M",CIR_02="MC"),TRUE,FALSE)</formula>
    </cfRule>
  </conditionalFormatting>
  <conditionalFormatting sqref="U23">
    <cfRule type="expression" dxfId="735" priority="1419" stopIfTrue="1">
      <formula>IF(ERROR&gt;0,TRUE,IF(CIRCUITS&lt;2,TRUE,FALSE))</formula>
    </cfRule>
    <cfRule type="expression" dxfId="734" priority="1420" stopIfTrue="1">
      <formula>IF(OR(CIR_02="MD",CIR_02="MC",CIR_02="M"),TRUE,FALSE)</formula>
    </cfRule>
  </conditionalFormatting>
  <conditionalFormatting sqref="U24">
    <cfRule type="expression" dxfId="733" priority="1421" stopIfTrue="1">
      <formula>IF(ERROR&gt;0,TRUE,IF(CIRCUITS&lt;2,TRUE,FALSE))</formula>
    </cfRule>
    <cfRule type="expression" dxfId="732" priority="1422" stopIfTrue="1">
      <formula>IF(OR(CIR_02="MD",CIR_02="MC",CIR_02="M"),TRUE,FALSE)</formula>
    </cfRule>
  </conditionalFormatting>
  <conditionalFormatting sqref="W12:W20">
    <cfRule type="expression" dxfId="731" priority="1423" stopIfTrue="1">
      <formula>IF(ERROR&gt;0,TRUE,IF(CIRCUITS&lt;3,TRUE,FALSE))</formula>
    </cfRule>
    <cfRule type="expression" dxfId="730" priority="1424" stopIfTrue="1">
      <formula>IF(OR(CIR_03="P",CIR_03="PP",CIR_03="PTP",CIR_03="XP",CIR_03="MC",CIR_03="M",CIR_03="MB",CIR_03="MD"),TRUE,FALSE)</formula>
    </cfRule>
  </conditionalFormatting>
  <conditionalFormatting sqref="W21">
    <cfRule type="expression" dxfId="729" priority="1425" stopIfTrue="1">
      <formula>IF(ERROR&gt;0,TRUE,IF(CIRCUITS&lt;3,TRUE,FALSE))</formula>
    </cfRule>
    <cfRule type="expression" dxfId="728" priority="1426" stopIfTrue="1">
      <formula>IF(OR(CIR_03="P",CIR_03="PP",CIR_03="PTP",CIR_03="M",CIR_03="MC",CIR_03="MB",CIR_03="MD"),TRUE,FALSE)</formula>
    </cfRule>
  </conditionalFormatting>
  <conditionalFormatting sqref="W22:W23">
    <cfRule type="expression" dxfId="727" priority="1427" stopIfTrue="1">
      <formula>IF(ERROR&gt;0,TRUE,IF(CIRCUITS&lt;3,TRUE,FALSE))</formula>
    </cfRule>
    <cfRule type="expression" dxfId="726" priority="1428" stopIfTrue="1">
      <formula>IF(OR(CIR_03="P",CIR_03="PP",CIR_03="PTP",CIR_03="M",CIR_03="MC",CIR_03="MB",CIR_03="MD"),TRUE,FALSE)</formula>
    </cfRule>
  </conditionalFormatting>
  <conditionalFormatting sqref="W24">
    <cfRule type="expression" dxfId="725" priority="1429" stopIfTrue="1">
      <formula>IF(ERROR&gt;0,TRUE,IF(CIRCUITS&lt;3,TRUE,FALSE))</formula>
    </cfRule>
    <cfRule type="expression" dxfId="724" priority="1430" stopIfTrue="1">
      <formula>IF(OR(CIR_03="P",CIR_03="PP",CIR_03="PTP",CIR_03="M",CIR_03="MC",CIR_03="MB",CIR_03="MD"),TRUE,FALSE)</formula>
    </cfRule>
    <cfRule type="expression" dxfId="723" priority="1431" stopIfTrue="1">
      <formula>IF(CIR_03="XP",TRUE,FALSE)</formula>
    </cfRule>
  </conditionalFormatting>
  <conditionalFormatting sqref="X21">
    <cfRule type="expression" dxfId="722" priority="1432" stopIfTrue="1">
      <formula>IF(ERROR&gt;0,TRUE,IF(CIRCUITS&lt;3,TRUE,FALSE))</formula>
    </cfRule>
    <cfRule type="expression" dxfId="721" priority="1433" stopIfTrue="1">
      <formula>IF(OR(CIR_03="P",CIR_03="PP",CIR_03="PTP",CIR_03="M",CIR_03="MC",CIR_03="MB",CIR_03="MD"),TRUE,FALSE)</formula>
    </cfRule>
  </conditionalFormatting>
  <conditionalFormatting sqref="X22:X23">
    <cfRule type="expression" dxfId="720" priority="1434" stopIfTrue="1">
      <formula>IF(ERROR&gt;0,TRUE,IF(CIRCUITS&lt;3,TRUE,FALSE))</formula>
    </cfRule>
    <cfRule type="expression" dxfId="719" priority="1435" stopIfTrue="1">
      <formula>IF(OR(CIR_03="P",CIR_03="PP",CIR_03="PTP",CIR_03="M",CIR_03="MC",CIR_03="MB",CIR_03="MD"),TRUE,FALSE)</formula>
    </cfRule>
  </conditionalFormatting>
  <conditionalFormatting sqref="X24">
    <cfRule type="expression" dxfId="718" priority="1436" stopIfTrue="1">
      <formula>IF(ERROR&gt;0,TRUE,IF(CIRCUITS&lt;3,TRUE,FALSE))</formula>
    </cfRule>
    <cfRule type="expression" dxfId="717" priority="1437" stopIfTrue="1">
      <formula>IF(OR(CIR_03="P",CIR_03="PP",CIR_03="PTP",CIR_03="M",CIR_03="MC",CIR_03="MB",CIR_03="MD"),TRUE,FALSE)</formula>
    </cfRule>
  </conditionalFormatting>
  <conditionalFormatting sqref="Y23">
    <cfRule type="expression" dxfId="716" priority="1438" stopIfTrue="1">
      <formula>IF(ERROR&gt;0,TRUE,IF(CIRCUITS&lt;3,TRUE,FALSE))</formula>
    </cfRule>
    <cfRule type="expression" dxfId="715" priority="1439" stopIfTrue="1">
      <formula>IF(OR(CIR_03="MD",CIR_03="MC",CIR_03="M"),TRUE,FALSE)</formula>
    </cfRule>
  </conditionalFormatting>
  <conditionalFormatting sqref="Y24">
    <cfRule type="expression" dxfId="714" priority="1440" stopIfTrue="1">
      <formula>IF(ERROR&gt;0,TRUE,IF(CIRCUITS&lt;3,TRUE,FALSE))</formula>
    </cfRule>
    <cfRule type="expression" dxfId="713" priority="1441" stopIfTrue="1">
      <formula>IF(OR(CIR_03="MD",CIR_03="MC",CIR_03="M"),TRUE,FALSE)</formula>
    </cfRule>
  </conditionalFormatting>
  <conditionalFormatting sqref="W25:W33">
    <cfRule type="expression" dxfId="712" priority="1442" stopIfTrue="1">
      <formula>IF(ERROR&gt;0,TRUE,IF(CIRCUITS&lt;3,TRUE,FALSE))</formula>
    </cfRule>
    <cfRule type="expression" dxfId="711" priority="1443" stopIfTrue="1">
      <formula>IF(OR(CIR_03="XP",CIR_03="PP",CIR_03="M",CIR_03="MC",CIR_03="PTP"),TRUE,FALSE)</formula>
    </cfRule>
  </conditionalFormatting>
  <conditionalFormatting sqref="W34">
    <cfRule type="expression" dxfId="710" priority="1444" stopIfTrue="1">
      <formula>IF(ERROR&gt;0,TRUE,IF(CIRCUITS&lt;3,TRUE,FALSE))</formula>
    </cfRule>
    <cfRule type="expression" dxfId="709" priority="1445" stopIfTrue="1">
      <formula>IF(OR(CIR_03="XP",CIR_03="PP"),TRUE,FALSE)</formula>
    </cfRule>
    <cfRule type="expression" dxfId="708" priority="1446" stopIfTrue="1">
      <formula>IF(OR(CIR_03="M",CIR_03="MC"),TRUE,FALSE)</formula>
    </cfRule>
  </conditionalFormatting>
  <conditionalFormatting sqref="X34">
    <cfRule type="expression" dxfId="707" priority="1447" stopIfTrue="1">
      <formula>IF(ERROR&gt;0,TRUE,IF(CIRCUITS&lt;3,TRUE,FALSE))</formula>
    </cfRule>
    <cfRule type="expression" dxfId="706" priority="1448" stopIfTrue="1">
      <formula>IF(OR(CIR_03="XP",CIR_03="PP"),TRUE,FALSE)</formula>
    </cfRule>
    <cfRule type="expression" dxfId="705" priority="1449" stopIfTrue="1">
      <formula>IF(OR(CIR_03="M",CIR_03="MC"),TRUE,FALSE)</formula>
    </cfRule>
  </conditionalFormatting>
  <conditionalFormatting sqref="AA12:AA20">
    <cfRule type="expression" dxfId="704" priority="1450" stopIfTrue="1">
      <formula>IF(ERROR&gt;0,TRUE,IF(CIRCUITS&lt;4,TRUE,FALSE))</formula>
    </cfRule>
    <cfRule type="expression" dxfId="703" priority="1451" stopIfTrue="1">
      <formula>IF(OR(CIR_04="P",CIR_04="PP",CIR_04="PTP",CIR_04="XP",CIR_04="MC",CIR_04="M",CIR_04="MB",CIR_04="MD"),TRUE,FALSE)</formula>
    </cfRule>
  </conditionalFormatting>
  <conditionalFormatting sqref="AA21">
    <cfRule type="expression" dxfId="702" priority="1452" stopIfTrue="1">
      <formula>IF(ERROR&gt;0,TRUE,IF(CIRCUITS&lt;4,TRUE,FALSE))</formula>
    </cfRule>
    <cfRule type="expression" dxfId="701" priority="1453" stopIfTrue="1">
      <formula>IF(OR(CIR_04="P",CIR_04="PP",CIR_04="PTP",CIR_04="M",CIR_04="MC",CIR_04="MB",CIR_04="MD"),TRUE,FALSE)</formula>
    </cfRule>
  </conditionalFormatting>
  <conditionalFormatting sqref="AA22:AA23">
    <cfRule type="expression" dxfId="700" priority="1454" stopIfTrue="1">
      <formula>IF(ERROR&gt;0,TRUE,IF(CIRCUITS&lt;4,TRUE,FALSE))</formula>
    </cfRule>
    <cfRule type="expression" dxfId="699" priority="1455" stopIfTrue="1">
      <formula>IF(OR(CIR_04="P",CIR_04="PP",CIR_04="PTP",CIR_04="M",CIR_04="MC",CIR_04="MB",CIR_04="MD"),TRUE,FALSE)</formula>
    </cfRule>
  </conditionalFormatting>
  <conditionalFormatting sqref="AA24">
    <cfRule type="expression" dxfId="698" priority="1456" stopIfTrue="1">
      <formula>IF(ERROR&gt;0,TRUE,IF(CIRCUITS&lt;4,TRUE,FALSE))</formula>
    </cfRule>
    <cfRule type="expression" dxfId="697" priority="1457" stopIfTrue="1">
      <formula>IF(OR(CIR_04="P",CIR_04="PP",CIR_04="PTP",CIR_04="M",CIR_04="MC",CIR_04="MB",CIR_04="MD"),TRUE,FALSE)</formula>
    </cfRule>
    <cfRule type="expression" dxfId="696" priority="1458" stopIfTrue="1">
      <formula>IF(CIR_04="XP",TRUE,FALSE)</formula>
    </cfRule>
  </conditionalFormatting>
  <conditionalFormatting sqref="AB21">
    <cfRule type="expression" dxfId="695" priority="1459" stopIfTrue="1">
      <formula>IF(ERROR&gt;0,TRUE,IF(CIRCUITS&lt;4,TRUE,FALSE))</formula>
    </cfRule>
    <cfRule type="expression" dxfId="694" priority="1460" stopIfTrue="1">
      <formula>IF(OR(CIR_04="P",CIR_04="PP",CIR_04="PTP",CIR_04="M",CIR_04="MC",CIR_04="MB",CIR_04="MD"),TRUE,FALSE)</formula>
    </cfRule>
  </conditionalFormatting>
  <conditionalFormatting sqref="AB22:AB23">
    <cfRule type="expression" dxfId="693" priority="1461" stopIfTrue="1">
      <formula>IF(ERROR&gt;0,TRUE,IF(CIRCUITS&lt;4,TRUE,FALSE))</formula>
    </cfRule>
    <cfRule type="expression" dxfId="692" priority="1462" stopIfTrue="1">
      <formula>IF(OR(CIR_04="P",CIR_04="PP",CIR_04="PTP",CIR_04="M",CIR_04="MC",CIR_04="MB",CIR_04="MD"),TRUE,FALSE)</formula>
    </cfRule>
  </conditionalFormatting>
  <conditionalFormatting sqref="AB24">
    <cfRule type="expression" dxfId="691" priority="1463" stopIfTrue="1">
      <formula>IF(ERROR&gt;0,TRUE,IF(CIRCUITS&lt;4,TRUE,FALSE))</formula>
    </cfRule>
    <cfRule type="expression" dxfId="690" priority="1464" stopIfTrue="1">
      <formula>IF(OR(CIR_04="P",CIR_04="PP",CIR_04="PTP",CIR_04="M",CIR_04="MC",CIR_04="MB",CIR_04="MD"),TRUE,FALSE)</formula>
    </cfRule>
  </conditionalFormatting>
  <conditionalFormatting sqref="AC23">
    <cfRule type="expression" dxfId="689" priority="1465" stopIfTrue="1">
      <formula>IF(ERROR&gt;0,TRUE,IF(CIRCUITS&lt;4,TRUE,FALSE))</formula>
    </cfRule>
    <cfRule type="expression" dxfId="688" priority="1466" stopIfTrue="1">
      <formula>IF(OR(CIR_04="MD",CIR_04="MC",CIR_04="M"),TRUE,FALSE)</formula>
    </cfRule>
  </conditionalFormatting>
  <conditionalFormatting sqref="AC24">
    <cfRule type="expression" dxfId="687" priority="1467" stopIfTrue="1">
      <formula>IF(ERROR&gt;0,TRUE,IF(CIRCUITS&lt;4,TRUE,FALSE))</formula>
    </cfRule>
    <cfRule type="expression" dxfId="686" priority="1468" stopIfTrue="1">
      <formula>IF(OR(CIR_04="MD",CIR_04="MC",CIR_04="M"),TRUE,FALSE)</formula>
    </cfRule>
  </conditionalFormatting>
  <conditionalFormatting sqref="AA25:AA33">
    <cfRule type="expression" dxfId="685" priority="1469" stopIfTrue="1">
      <formula>IF(ERROR&gt;0,TRUE,IF(CIRCUITS&lt;4,TRUE,FALSE))</formula>
    </cfRule>
    <cfRule type="expression" dxfId="684" priority="1470" stopIfTrue="1">
      <formula>IF(OR(CIR_04="XP",CIR_04="PP",CIR_04="M",CIR_04="MC",CIR_04="PTP"),TRUE,FALSE)</formula>
    </cfRule>
  </conditionalFormatting>
  <conditionalFormatting sqref="AA34">
    <cfRule type="expression" dxfId="683" priority="1471" stopIfTrue="1">
      <formula>IF(ERROR&gt;0,TRUE,IF(CIRCUITS&lt;4,TRUE,FALSE))</formula>
    </cfRule>
    <cfRule type="expression" dxfId="682" priority="1472" stopIfTrue="1">
      <formula>IF(OR(CIR_04="XP",CIR_04="PP"),TRUE,FALSE)</formula>
    </cfRule>
    <cfRule type="expression" dxfId="681" priority="1473" stopIfTrue="1">
      <formula>IF(OR(CIR_04="M",CIR_04="MC"),TRUE,FALSE)</formula>
    </cfRule>
  </conditionalFormatting>
  <conditionalFormatting sqref="AB34">
    <cfRule type="expression" dxfId="680" priority="1474" stopIfTrue="1">
      <formula>IF(ERROR&gt;0,TRUE,IF(CIRCUITS&lt;4,TRUE,FALSE))</formula>
    </cfRule>
    <cfRule type="expression" dxfId="679" priority="1475" stopIfTrue="1">
      <formula>IF(OR(CIR_04="XP",CIR_04="PP"),TRUE,FALSE)</formula>
    </cfRule>
    <cfRule type="expression" dxfId="678" priority="1476" stopIfTrue="1">
      <formula>IF(OR(CIR_04="M",CIR_04="MC"),TRUE,FALSE)</formula>
    </cfRule>
  </conditionalFormatting>
  <conditionalFormatting sqref="AE12:AE20">
    <cfRule type="expression" dxfId="677" priority="1477" stopIfTrue="1">
      <formula>IF(ERROR&gt;0,TRUE,IF(CIRCUITS&lt;5,TRUE,FALSE))</formula>
    </cfRule>
    <cfRule type="expression" dxfId="676" priority="1478" stopIfTrue="1">
      <formula>IF(OR(CIR_05="P",CIR_05="PP",CIR_05="PTP",CIR_05="XP",CIR_05="MC",CIR_05="M",CIR_05="MB",CIR_05="MD"),TRUE,FALSE)</formula>
    </cfRule>
  </conditionalFormatting>
  <conditionalFormatting sqref="AE21">
    <cfRule type="expression" dxfId="675" priority="1479" stopIfTrue="1">
      <formula>IF(ERROR&gt;0,TRUE,IF(CIRCUITS&lt;5,TRUE,FALSE))</formula>
    </cfRule>
    <cfRule type="expression" dxfId="674" priority="1480" stopIfTrue="1">
      <formula>IF(OR(CIR_05="P",CIR_05="PP",CIR_05="PTP",CIR_05="M",CIR_05="MC",CIR_05="MB",CIR_05="MD"),TRUE,FALSE)</formula>
    </cfRule>
  </conditionalFormatting>
  <conditionalFormatting sqref="AE22:AE23">
    <cfRule type="expression" dxfId="673" priority="1481" stopIfTrue="1">
      <formula>IF(ERROR&gt;0,TRUE,IF(CIRCUITS&lt;5,TRUE,FALSE))</formula>
    </cfRule>
    <cfRule type="expression" dxfId="672" priority="1482" stopIfTrue="1">
      <formula>IF(OR(CIR_05="P",CIR_05="PP",CIR_05="PTP",CIR_05="M",CIR_05="MC",CIR_05="MB",CIR_05="MD"),TRUE,FALSE)</formula>
    </cfRule>
  </conditionalFormatting>
  <conditionalFormatting sqref="AE24">
    <cfRule type="expression" dxfId="671" priority="1483" stopIfTrue="1">
      <formula>IF(ERROR&gt;0,TRUE,IF(CIRCUITS&lt;5,TRUE,FALSE))</formula>
    </cfRule>
    <cfRule type="expression" dxfId="670" priority="1484" stopIfTrue="1">
      <formula>IF(OR(CIR_05="P",CIR_05="PP",CIR_05="PTP",CIR_05="M",CIR_05="MC",CIR_05="MB",CIR_05="MD"),TRUE,FALSE)</formula>
    </cfRule>
    <cfRule type="expression" dxfId="669" priority="1485" stopIfTrue="1">
      <formula>IF(CIR_05="XP",TRUE,FALSE)</formula>
    </cfRule>
  </conditionalFormatting>
  <conditionalFormatting sqref="AF21">
    <cfRule type="expression" dxfId="668" priority="1486" stopIfTrue="1">
      <formula>IF(ERROR&gt;0,TRUE,IF(CIRCUITS&lt;5,TRUE,FALSE))</formula>
    </cfRule>
    <cfRule type="expression" dxfId="667" priority="1487" stopIfTrue="1">
      <formula>IF(OR(CIR_05="P",CIR_05="PP",CIR_05="PTP",CIR_05="M",CIR_05="MC",CIR_05="MB",CIR_05="MD"),TRUE,FALSE)</formula>
    </cfRule>
  </conditionalFormatting>
  <conditionalFormatting sqref="AF22:AF23">
    <cfRule type="expression" dxfId="666" priority="1488" stopIfTrue="1">
      <formula>IF(ERROR&gt;0,TRUE,IF(CIRCUITS&lt;5,TRUE,FALSE))</formula>
    </cfRule>
    <cfRule type="expression" dxfId="665" priority="1489" stopIfTrue="1">
      <formula>IF(OR(CIR_05="P",CIR_05="PP",CIR_05="PTP",CIR_05="M",CIR_05="MC",CIR_05="MB",CIR_05="MD"),TRUE,FALSE)</formula>
    </cfRule>
  </conditionalFormatting>
  <conditionalFormatting sqref="AF24">
    <cfRule type="expression" dxfId="664" priority="1490" stopIfTrue="1">
      <formula>IF(ERROR&gt;0,TRUE,IF(CIRCUITS&lt;5,TRUE,FALSE))</formula>
    </cfRule>
    <cfRule type="expression" dxfId="663" priority="1491" stopIfTrue="1">
      <formula>IF(OR(CIR_05="P",CIR_05="PP",CIR_05="PTP",CIR_05="M",CIR_05="MC",CIR_05="MB",CIR_05="MD"),TRUE,FALSE)</formula>
    </cfRule>
  </conditionalFormatting>
  <conditionalFormatting sqref="AG23">
    <cfRule type="expression" dxfId="662" priority="1492" stopIfTrue="1">
      <formula>IF(ERROR&gt;0,TRUE,IF(CIRCUITS&lt;5,TRUE,FALSE))</formula>
    </cfRule>
    <cfRule type="expression" dxfId="661" priority="1493" stopIfTrue="1">
      <formula>IF(OR(CIR_05="MD",CIR_05="MC",CIR_05="M"),TRUE,FALSE)</formula>
    </cfRule>
  </conditionalFormatting>
  <conditionalFormatting sqref="AG24">
    <cfRule type="expression" dxfId="660" priority="1494" stopIfTrue="1">
      <formula>IF(ERROR&gt;0,TRUE,IF(CIRCUITS&lt;5,TRUE,FALSE))</formula>
    </cfRule>
    <cfRule type="expression" dxfId="659" priority="1495" stopIfTrue="1">
      <formula>IF(OR(CIR_05="MD",CIR_05="MC",CIR_05="M"),TRUE,FALSE)</formula>
    </cfRule>
  </conditionalFormatting>
  <conditionalFormatting sqref="AE25:AE33">
    <cfRule type="expression" dxfId="658" priority="1496" stopIfTrue="1">
      <formula>IF(ERROR&gt;0,TRUE,IF(CIRCUITS&lt;5,TRUE,FALSE))</formula>
    </cfRule>
    <cfRule type="expression" dxfId="657" priority="1497" stopIfTrue="1">
      <formula>IF(OR(CIR_05="XP",CIR_05="PP",CIR_05="M",CIR_05="MC",CIR_05="PTP"),TRUE,FALSE)</formula>
    </cfRule>
  </conditionalFormatting>
  <conditionalFormatting sqref="AE34">
    <cfRule type="expression" dxfId="656" priority="1498" stopIfTrue="1">
      <formula>IF(ERROR&gt;0,TRUE,IF(CIRCUITS&lt;5,TRUE,FALSE))</formula>
    </cfRule>
    <cfRule type="expression" dxfId="655" priority="1499" stopIfTrue="1">
      <formula>IF(OR(CIR_05="XP",CIR_05="PP"),TRUE,FALSE)</formula>
    </cfRule>
    <cfRule type="expression" dxfId="654" priority="1500" stopIfTrue="1">
      <formula>IF(OR(CIR_05="M",CIR_05="MC"),TRUE,FALSE)</formula>
    </cfRule>
  </conditionalFormatting>
  <conditionalFormatting sqref="AF34">
    <cfRule type="expression" dxfId="653" priority="1501" stopIfTrue="1">
      <formula>IF(ERROR&gt;0,TRUE,IF(CIRCUITS&lt;5,TRUE,FALSE))</formula>
    </cfRule>
    <cfRule type="expression" dxfId="652" priority="1502" stopIfTrue="1">
      <formula>IF(OR(CIR_05="XP",CIR_05="PP"),TRUE,FALSE)</formula>
    </cfRule>
    <cfRule type="expression" dxfId="651" priority="1503" stopIfTrue="1">
      <formula>IF(OR(CIR_05="M",CIR_05="MC"),TRUE,FALSE)</formula>
    </cfRule>
  </conditionalFormatting>
  <conditionalFormatting sqref="AI12:AI20">
    <cfRule type="expression" dxfId="650" priority="1504" stopIfTrue="1">
      <formula>IF(ERROR&gt;0,TRUE,IF(CIRCUITS&lt;6,TRUE,FALSE))</formula>
    </cfRule>
    <cfRule type="expression" dxfId="649" priority="1505" stopIfTrue="1">
      <formula>IF(OR(CIR_06="P",CIR_06="PP",CIR_06="PTP",CIR_06="XP",CIR_06="MC",CIR_06="M",CIR_06="MB",CIR_06="MD"),TRUE,FALSE)</formula>
    </cfRule>
  </conditionalFormatting>
  <conditionalFormatting sqref="AI21">
    <cfRule type="expression" dxfId="648" priority="1506" stopIfTrue="1">
      <formula>IF(ERROR&gt;0,TRUE,IF(CIRCUITS&lt;6,TRUE,FALSE))</formula>
    </cfRule>
    <cfRule type="expression" dxfId="647" priority="1507" stopIfTrue="1">
      <formula>IF(OR(CIR_06="P",CIR_06="PP",CIR_06="PTP",CIR_06="M",CIR_06="MC",CIR_06="MB",CIR_06="MD"),TRUE,FALSE)</formula>
    </cfRule>
  </conditionalFormatting>
  <conditionalFormatting sqref="AI22:AI23">
    <cfRule type="expression" dxfId="646" priority="1508" stopIfTrue="1">
      <formula>IF(ERROR&gt;0,TRUE,IF(CIRCUITS&lt;6,TRUE,FALSE))</formula>
    </cfRule>
    <cfRule type="expression" dxfId="645" priority="1509" stopIfTrue="1">
      <formula>IF(OR(CIR_06="P",CIR_06="PP",CIR_06="PTP",CIR_06="M",CIR_06="MC",CIR_06="MB",CIR_06="MD"),TRUE,FALSE)</formula>
    </cfRule>
  </conditionalFormatting>
  <conditionalFormatting sqref="AI24">
    <cfRule type="expression" dxfId="644" priority="1510" stopIfTrue="1">
      <formula>IF(ERROR&gt;0,TRUE,IF(CIRCUITS&lt;6,TRUE,FALSE))</formula>
    </cfRule>
    <cfRule type="expression" dxfId="643" priority="1511" stopIfTrue="1">
      <formula>IF(OR(CIR_06="P",CIR_06="PP",CIR_06="PTP",CIR_06="M",CIR_06="MC",CIR_06="MB",CIR_06="MD"),TRUE,FALSE)</formula>
    </cfRule>
    <cfRule type="expression" dxfId="642" priority="1512" stopIfTrue="1">
      <formula>IF(CIR_06="XP",TRUE,FALSE)</formula>
    </cfRule>
  </conditionalFormatting>
  <conditionalFormatting sqref="AJ21">
    <cfRule type="expression" dxfId="641" priority="1513" stopIfTrue="1">
      <formula>IF(ERROR&gt;0,TRUE,IF(CIRCUITS&lt;6,TRUE,FALSE))</formula>
    </cfRule>
    <cfRule type="expression" dxfId="640" priority="1514" stopIfTrue="1">
      <formula>IF(OR(CIR_06="P",CIR_06="PP",CIR_06="PTP",CIR_06="M",CIR_06="MC",CIR_06="MB",CIR_06="MD"),TRUE,FALSE)</formula>
    </cfRule>
  </conditionalFormatting>
  <conditionalFormatting sqref="AJ22:AJ23">
    <cfRule type="expression" dxfId="639" priority="1515" stopIfTrue="1">
      <formula>IF(ERROR&gt;0,TRUE,IF(CIRCUITS&lt;6,TRUE,FALSE))</formula>
    </cfRule>
    <cfRule type="expression" dxfId="638" priority="1516" stopIfTrue="1">
      <formula>IF(OR(CIR_06="P",CIR_06="PP",CIR_06="PTP",CIR_06="M",CIR_06="MC",CIR_06="MB",CIR_06="MD"),TRUE,FALSE)</formula>
    </cfRule>
  </conditionalFormatting>
  <conditionalFormatting sqref="AJ24">
    <cfRule type="expression" dxfId="637" priority="1517" stopIfTrue="1">
      <formula>IF(ERROR&gt;0,TRUE,IF(CIRCUITS&lt;6,TRUE,FALSE))</formula>
    </cfRule>
    <cfRule type="expression" dxfId="636" priority="1518" stopIfTrue="1">
      <formula>IF(OR(CIR_06="P",CIR_06="PP",CIR_06="PTP",CIR_06="M",CIR_06="MC",CIR_06="MB",CIR_06="MD"),TRUE,FALSE)</formula>
    </cfRule>
  </conditionalFormatting>
  <conditionalFormatting sqref="AK23">
    <cfRule type="expression" dxfId="635" priority="1519" stopIfTrue="1">
      <formula>IF(ERROR&gt;0,TRUE,IF(CIRCUITS&lt;6,TRUE,FALSE))</formula>
    </cfRule>
    <cfRule type="expression" dxfId="634" priority="1520" stopIfTrue="1">
      <formula>IF(OR(CIR_06="MD",CIR_06="MC",CIR_06="M"),TRUE,FALSE)</formula>
    </cfRule>
  </conditionalFormatting>
  <conditionalFormatting sqref="AK24">
    <cfRule type="expression" dxfId="633" priority="1521" stopIfTrue="1">
      <formula>IF(ERROR&gt;0,TRUE,IF(CIRCUITS&lt;6,TRUE,FALSE))</formula>
    </cfRule>
    <cfRule type="expression" dxfId="632" priority="1522" stopIfTrue="1">
      <formula>IF(OR(CIR_06="MD",CIR_06="MC",CIR_06="M"),TRUE,FALSE)</formula>
    </cfRule>
  </conditionalFormatting>
  <conditionalFormatting sqref="AI25:AI33">
    <cfRule type="expression" dxfId="631" priority="1523" stopIfTrue="1">
      <formula>IF(ERROR&gt;0,TRUE,IF(CIRCUITS&lt;6,TRUE,FALSE))</formula>
    </cfRule>
    <cfRule type="expression" dxfId="630" priority="1524" stopIfTrue="1">
      <formula>IF(OR(CIR_06="XP",CIR_06="PP",CIR_06="M",CIR_06="MC",CIR_06="PTP"),TRUE,FALSE)</formula>
    </cfRule>
  </conditionalFormatting>
  <conditionalFormatting sqref="AI34">
    <cfRule type="expression" dxfId="629" priority="1525" stopIfTrue="1">
      <formula>IF(ERROR&gt;0,TRUE,IF(CIRCUITS&lt;6,TRUE,FALSE))</formula>
    </cfRule>
    <cfRule type="expression" dxfId="628" priority="1526" stopIfTrue="1">
      <formula>IF(OR(CIR_06="XP",CIR_06="PP"),TRUE,FALSE)</formula>
    </cfRule>
    <cfRule type="expression" dxfId="627" priority="1527" stopIfTrue="1">
      <formula>IF(OR(CIR_06="M",CIR_06="MC"),TRUE,FALSE)</formula>
    </cfRule>
  </conditionalFormatting>
  <conditionalFormatting sqref="AJ34">
    <cfRule type="expression" dxfId="626" priority="1528" stopIfTrue="1">
      <formula>IF(ERROR&gt;0,TRUE,IF(CIRCUITS&lt;6,TRUE,FALSE))</formula>
    </cfRule>
    <cfRule type="expression" dxfId="625" priority="1529" stopIfTrue="1">
      <formula>IF(OR(CIR_06="XP",CIR_06="PP"),TRUE,FALSE)</formula>
    </cfRule>
    <cfRule type="expression" dxfId="624" priority="1530" stopIfTrue="1">
      <formula>IF(OR(CIR_06="M",CIR_06="MC"),TRUE,FALSE)</formula>
    </cfRule>
  </conditionalFormatting>
  <conditionalFormatting sqref="AM12:AM20">
    <cfRule type="expression" dxfId="623" priority="1531" stopIfTrue="1">
      <formula>IF(ERROR&gt;0,TRUE,IF(CIRCUITS&lt;7,TRUE,FALSE))</formula>
    </cfRule>
    <cfRule type="expression" dxfId="622" priority="1532" stopIfTrue="1">
      <formula>IF(OR(CIR_07="P",CIR_07="PP",CIR_07="PTP",CIR_07="XP",CIR_07="MC",CIR_07="M",CIR_07="MB",CIR_07="MD"),TRUE,FALSE)</formula>
    </cfRule>
  </conditionalFormatting>
  <conditionalFormatting sqref="AM22:AM23">
    <cfRule type="expression" dxfId="621" priority="1533" stopIfTrue="1">
      <formula>IF(ERROR&gt;0,TRUE,IF(CIRCUITS&lt;7,TRUE,FALSE))</formula>
    </cfRule>
    <cfRule type="expression" dxfId="620" priority="1534" stopIfTrue="1">
      <formula>IF(OR(CIR_07="P",CIR_07="PP",CIR_07="PTP",CIR_07="M",CIR_07="MC",CIR_07="MB",CIR_07="MD"),TRUE,FALSE)</formula>
    </cfRule>
  </conditionalFormatting>
  <conditionalFormatting sqref="AM24">
    <cfRule type="expression" dxfId="619" priority="1535" stopIfTrue="1">
      <formula>IF(ERROR&gt;0,TRUE,IF(CIRCUITS&lt;7,TRUE,FALSE))</formula>
    </cfRule>
    <cfRule type="expression" dxfId="618" priority="1536" stopIfTrue="1">
      <formula>IF(OR(CIR_07="P",CIR_07="PP",CIR_07="PTP",CIR_07="M",CIR_07="MC",CIR_07="MB",CIR_07="MD"),TRUE,FALSE)</formula>
    </cfRule>
    <cfRule type="expression" dxfId="617" priority="1537" stopIfTrue="1">
      <formula>IF(CIR_07="XP",TRUE,FALSE)</formula>
    </cfRule>
  </conditionalFormatting>
  <conditionalFormatting sqref="AN21">
    <cfRule type="expression" dxfId="616" priority="1538" stopIfTrue="1">
      <formula>IF(ERROR&gt;0,TRUE,IF(CIRCUITS&lt;7,TRUE,FALSE))</formula>
    </cfRule>
    <cfRule type="expression" dxfId="615" priority="1539" stopIfTrue="1">
      <formula>IF(OR(CIR_07="P",CIR_07="PP",CIR_07="PTP",CIR_07="M",CIR_07="MC",CIR_07="MB",CIR_07="MD"),TRUE,FALSE)</formula>
    </cfRule>
  </conditionalFormatting>
  <conditionalFormatting sqref="AN22:AN23">
    <cfRule type="expression" dxfId="614" priority="1540" stopIfTrue="1">
      <formula>IF(ERROR&gt;0,TRUE,IF(CIRCUITS&lt;7,TRUE,FALSE))</formula>
    </cfRule>
    <cfRule type="expression" dxfId="613" priority="1541" stopIfTrue="1">
      <formula>IF(OR(CIR_07="P",CIR_07="PP",CIR_07="PTP",CIR_07="M",CIR_07="MC",CIR_07="MB",CIR_07="MD"),TRUE,FALSE)</formula>
    </cfRule>
  </conditionalFormatting>
  <conditionalFormatting sqref="AN24">
    <cfRule type="expression" dxfId="612" priority="1542" stopIfTrue="1">
      <formula>IF(ERROR&gt;0,TRUE,IF(CIRCUITS&lt;7,TRUE,FALSE))</formula>
    </cfRule>
    <cfRule type="expression" dxfId="611" priority="1543" stopIfTrue="1">
      <formula>IF(OR(CIR_07="P",CIR_07="PP",CIR_07="PTP",CIR_07="M",CIR_07="MC",CIR_07="MB",CIR_07="MD"),TRUE,FALSE)</formula>
    </cfRule>
  </conditionalFormatting>
  <conditionalFormatting sqref="AO24">
    <cfRule type="expression" dxfId="610" priority="1544" stopIfTrue="1">
      <formula>IF(ERROR&gt;0,TRUE,IF(CIRCUITS&lt;7,TRUE,FALSE))</formula>
    </cfRule>
    <cfRule type="expression" dxfId="609" priority="1545" stopIfTrue="1">
      <formula>IF(OR(CIR_07="MD",CIR_07="MC",CIR_07="M"),TRUE,FALSE)</formula>
    </cfRule>
  </conditionalFormatting>
  <conditionalFormatting sqref="AM25:AM33">
    <cfRule type="expression" dxfId="608" priority="1546" stopIfTrue="1">
      <formula>IF(ERROR&gt;0,TRUE,IF(CIRCUITS&lt;7,TRUE,FALSE))</formula>
    </cfRule>
    <cfRule type="expression" dxfId="607" priority="1547" stopIfTrue="1">
      <formula>IF(OR(CIR_07="XP",CIR_07="PP",CIR_07="M",CIR_07="MC",CIR_07="PTP"),TRUE,FALSE)</formula>
    </cfRule>
  </conditionalFormatting>
  <conditionalFormatting sqref="AN34">
    <cfRule type="expression" dxfId="606" priority="1548" stopIfTrue="1">
      <formula>IF(ERROR&gt;0,TRUE,IF(CIRCUITS&lt;7,TRUE,FALSE))</formula>
    </cfRule>
    <cfRule type="expression" dxfId="605" priority="1549" stopIfTrue="1">
      <formula>IF(OR(CIR_07="XP",CIR_07="PP"),TRUE,FALSE)</formula>
    </cfRule>
    <cfRule type="expression" dxfId="604" priority="1550" stopIfTrue="1">
      <formula>IF(OR(CIR_07="M",CIR_07="MC"),TRUE,FALSE)</formula>
    </cfRule>
  </conditionalFormatting>
  <conditionalFormatting sqref="AQ12:AQ20">
    <cfRule type="expression" dxfId="603" priority="1551" stopIfTrue="1">
      <formula>IF(ERROR&gt;0,TRUE,IF(CIRCUITS&lt;8,TRUE,FALSE))</formula>
    </cfRule>
    <cfRule type="expression" dxfId="602" priority="1552" stopIfTrue="1">
      <formula>IF(OR(CIR_08="P",CIR_08="PP",CIR_08="PTP",CIR_08="XP",CIR_08="MC",CIR_08="M",CIR_08="MB",CIR_08="MD"),TRUE,FALSE)</formula>
    </cfRule>
  </conditionalFormatting>
  <conditionalFormatting sqref="AM21">
    <cfRule type="expression" dxfId="601" priority="1553" stopIfTrue="1">
      <formula>IF(ERROR&gt;0,TRUE,IF(CIRCUITS&lt;7,TRUE,FALSE))</formula>
    </cfRule>
    <cfRule type="expression" dxfId="600" priority="1554" stopIfTrue="1">
      <formula>IF(OR(CIR_07="P",CIR_07="PP",CIR_07="PTP",CIR_07="M",CIR_07="MC",CIR_07="MB",CIR_07="MD"),TRUE,FALSE)</formula>
    </cfRule>
  </conditionalFormatting>
  <conditionalFormatting sqref="AQ21">
    <cfRule type="expression" dxfId="599" priority="1555" stopIfTrue="1">
      <formula>IF(ERROR&gt;0,TRUE,IF(CIRCUITS&lt;8,TRUE,FALSE))</formula>
    </cfRule>
    <cfRule type="expression" dxfId="598" priority="1556" stopIfTrue="1">
      <formula>IF(OR(CIR_08="P",CIR_08="PP",CIR_08="PTP",CIR_08="M",CIR_08="MC",CIR_08="MB",CIR_08="MD"),TRUE,FALSE)</formula>
    </cfRule>
  </conditionalFormatting>
  <conditionalFormatting sqref="AQ22:AQ23">
    <cfRule type="expression" dxfId="597" priority="1557" stopIfTrue="1">
      <formula>IF(ERROR&gt;0,TRUE,IF(CIRCUITS&lt;8,TRUE,FALSE))</formula>
    </cfRule>
    <cfRule type="expression" dxfId="596" priority="1558" stopIfTrue="1">
      <formula>IF(OR(CIR_08="P",CIR_08="PP",CIR_08="PTP",CIR_08="M",CIR_08="MC",CIR_08="MB",CIR_08="MD"),TRUE,FALSE)</formula>
    </cfRule>
  </conditionalFormatting>
  <conditionalFormatting sqref="AQ24">
    <cfRule type="expression" dxfId="595" priority="1559" stopIfTrue="1">
      <formula>IF(ERROR&gt;0,TRUE,IF(CIRCUITS&lt;8,TRUE,FALSE))</formula>
    </cfRule>
    <cfRule type="expression" dxfId="594" priority="1560" stopIfTrue="1">
      <formula>IF(OR(CIR_08="P",CIR_08="PP",CIR_08="PTP",CIR_08="M",CIR_08="MC",CIR_08="MB",CIR_08="MD"),TRUE,FALSE)</formula>
    </cfRule>
    <cfRule type="expression" dxfId="593" priority="1561" stopIfTrue="1">
      <formula>IF(CIR_08="XP",TRUE,FALSE)</formula>
    </cfRule>
  </conditionalFormatting>
  <conditionalFormatting sqref="AR21">
    <cfRule type="expression" dxfId="592" priority="1562" stopIfTrue="1">
      <formula>IF(ERROR&gt;0,TRUE,IF(CIRCUITS&lt;8,TRUE,FALSE))</formula>
    </cfRule>
    <cfRule type="expression" dxfId="591" priority="1563" stopIfTrue="1">
      <formula>IF(OR(CIR_08="P",CIR_08="PP",CIR_08="PTP",CIR_08="M",CIR_08="MC",CIR_08="MB",CIR_08="MD"),TRUE,FALSE)</formula>
    </cfRule>
  </conditionalFormatting>
  <conditionalFormatting sqref="AR22:AR23">
    <cfRule type="expression" dxfId="590" priority="1564" stopIfTrue="1">
      <formula>IF(ERROR&gt;0,TRUE,IF(CIRCUITS&lt;8,TRUE,FALSE))</formula>
    </cfRule>
    <cfRule type="expression" dxfId="589" priority="1565" stopIfTrue="1">
      <formula>IF(OR(CIR_08="P",CIR_08="PP",CIR_08="PTP",CIR_08="M",CIR_08="MC",CIR_08="MB",CIR_08="MD"),TRUE,FALSE)</formula>
    </cfRule>
  </conditionalFormatting>
  <conditionalFormatting sqref="AR24">
    <cfRule type="expression" dxfId="588" priority="1566" stopIfTrue="1">
      <formula>IF(ERROR&gt;0,TRUE,IF(CIRCUITS&lt;8,TRUE,FALSE))</formula>
    </cfRule>
    <cfRule type="expression" dxfId="587" priority="1567" stopIfTrue="1">
      <formula>IF(OR(CIR_08="P",CIR_08="PP",CIR_08="PTP",CIR_08="M",CIR_08="MC",CIR_08="MB",CIR_08="MD"),TRUE,FALSE)</formula>
    </cfRule>
  </conditionalFormatting>
  <conditionalFormatting sqref="AO23">
    <cfRule type="expression" dxfId="586" priority="1568" stopIfTrue="1">
      <formula>IF(ERROR&gt;0,TRUE,IF(CIRCUITS&lt;7,TRUE,FALSE))</formula>
    </cfRule>
    <cfRule type="expression" dxfId="585" priority="1569" stopIfTrue="1">
      <formula>IF(OR(CIR_07="MD",CIR_07="MC",CIR_07="M"),TRUE,FALSE)</formula>
    </cfRule>
  </conditionalFormatting>
  <conditionalFormatting sqref="AS23">
    <cfRule type="expression" dxfId="584" priority="1570" stopIfTrue="1">
      <formula>IF(ERROR&gt;0,TRUE,IF(CIRCUITS&lt;8,TRUE,FALSE))</formula>
    </cfRule>
    <cfRule type="expression" dxfId="583" priority="1571" stopIfTrue="1">
      <formula>IF(OR(CIR_08="MD",CIR_08="MC",CIR_08="M"),TRUE,FALSE)</formula>
    </cfRule>
  </conditionalFormatting>
  <conditionalFormatting sqref="AS24">
    <cfRule type="expression" dxfId="582" priority="1572" stopIfTrue="1">
      <formula>IF(ERROR&gt;0,TRUE,IF(CIRCUITS&lt;8,TRUE,FALSE))</formula>
    </cfRule>
    <cfRule type="expression" dxfId="581" priority="1573" stopIfTrue="1">
      <formula>IF(OR(CIR_08="MD",CIR_08="MC",CIR_08="M"),TRUE,FALSE)</formula>
    </cfRule>
  </conditionalFormatting>
  <conditionalFormatting sqref="AQ25:AQ33">
    <cfRule type="expression" dxfId="580" priority="1574" stopIfTrue="1">
      <formula>IF(ERROR&gt;0,TRUE,IF(CIRCUITS&lt;8,TRUE,FALSE))</formula>
    </cfRule>
    <cfRule type="expression" dxfId="579" priority="1575" stopIfTrue="1">
      <formula>IF(OR(CIR_08="XP",CIR_08="PP",CIR_08="M",CIR_08="MC",CIR_08="PTP"),TRUE,FALSE)</formula>
    </cfRule>
  </conditionalFormatting>
  <conditionalFormatting sqref="AM34">
    <cfRule type="expression" dxfId="578" priority="1576" stopIfTrue="1">
      <formula>IF(ERROR&gt;0,TRUE,IF(CIRCUITS&lt;7,TRUE,FALSE))</formula>
    </cfRule>
    <cfRule type="expression" dxfId="577" priority="1577" stopIfTrue="1">
      <formula>IF(OR(CIR_07="XP",CIR_07="PP"),TRUE,FALSE)</formula>
    </cfRule>
    <cfRule type="expression" dxfId="576" priority="1578" stopIfTrue="1">
      <formula>IF(OR(CIR_07="M",CIR_07="MC"),TRUE,FALSE)</formula>
    </cfRule>
  </conditionalFormatting>
  <conditionalFormatting sqref="AQ34">
    <cfRule type="expression" dxfId="575" priority="1579" stopIfTrue="1">
      <formula>IF(ERROR&gt;0,TRUE,IF(CIRCUITS&lt;8,TRUE,FALSE))</formula>
    </cfRule>
    <cfRule type="expression" dxfId="574" priority="1580" stopIfTrue="1">
      <formula>IF(OR(CIR_08="XP",CIR_08="PP"),TRUE,FALSE)</formula>
    </cfRule>
    <cfRule type="expression" dxfId="573" priority="1581" stopIfTrue="1">
      <formula>IF(OR(CIR_08="M",CIR_08="MC"),TRUE,FALSE)</formula>
    </cfRule>
  </conditionalFormatting>
  <conditionalFormatting sqref="AR34">
    <cfRule type="expression" dxfId="572" priority="1582" stopIfTrue="1">
      <formula>IF(ERROR&gt;0,TRUE,IF(CIRCUITS&lt;8,TRUE,FALSE))</formula>
    </cfRule>
    <cfRule type="expression" dxfId="571" priority="1583" stopIfTrue="1">
      <formula>IF(OR(CIR_08="XP",CIR_08="PP"),TRUE,FALSE)</formula>
    </cfRule>
    <cfRule type="expression" dxfId="570" priority="1584" stopIfTrue="1">
      <formula>IF(OR(CIR_08="M",CIR_08="MC"),TRUE,FALSE)</formula>
    </cfRule>
  </conditionalFormatting>
  <conditionalFormatting sqref="AU12:AU20">
    <cfRule type="expression" dxfId="569" priority="1585" stopIfTrue="1">
      <formula>IF(ERROR&gt;0,TRUE,IF(CIRCUITS&lt;9,TRUE,FALSE))</formula>
    </cfRule>
    <cfRule type="expression" dxfId="568" priority="1586" stopIfTrue="1">
      <formula>IF(OR(CIR_09="P",CIR_09="PP",CIR_09="PTP",CIR_09="XP",CIR_09="MC",CIR_09="M",CIR_09="MB",CIR_09="MD"),TRUE,FALSE)</formula>
    </cfRule>
  </conditionalFormatting>
  <conditionalFormatting sqref="AU21">
    <cfRule type="expression" dxfId="567" priority="1587" stopIfTrue="1">
      <formula>IF(ERROR&gt;0,TRUE,IF(CIRCUITS&lt;9,TRUE,FALSE))</formula>
    </cfRule>
    <cfRule type="expression" dxfId="566" priority="1588" stopIfTrue="1">
      <formula>IF(OR(CIR_09="P",CIR_09="PP",CIR_09="PTP",CIR_09="M",CIR_09="MC",CIR_09="MB",CIR_09="MD"),TRUE,FALSE)</formula>
    </cfRule>
  </conditionalFormatting>
  <conditionalFormatting sqref="AU22:AU23">
    <cfRule type="expression" dxfId="565" priority="1589" stopIfTrue="1">
      <formula>IF(ERROR&gt;0,TRUE,IF(CIRCUITS&lt;9,TRUE,FALSE))</formula>
    </cfRule>
    <cfRule type="expression" dxfId="564" priority="1590" stopIfTrue="1">
      <formula>IF(OR(CIR_09="P",CIR_09="PP",CIR_09="PTP",CIR_09="M",CIR_09="MC",CIR_09="MB",CIR_09="MD"),TRUE,FALSE)</formula>
    </cfRule>
  </conditionalFormatting>
  <conditionalFormatting sqref="AU24">
    <cfRule type="expression" dxfId="563" priority="1591" stopIfTrue="1">
      <formula>IF(ERROR&gt;0,TRUE,IF(CIRCUITS&lt;9,TRUE,FALSE))</formula>
    </cfRule>
    <cfRule type="expression" dxfId="562" priority="1592" stopIfTrue="1">
      <formula>IF(OR(CIR_09="P",CIR_09="PP",CIR_09="PTP",CIR_09="M",CIR_09="MC",CIR_09="MB",CIR_09="MD"),TRUE,FALSE)</formula>
    </cfRule>
    <cfRule type="expression" dxfId="561" priority="1593" stopIfTrue="1">
      <formula>IF(CIR_09="XP",TRUE,FALSE)</formula>
    </cfRule>
  </conditionalFormatting>
  <conditionalFormatting sqref="AV21">
    <cfRule type="expression" dxfId="560" priority="1594" stopIfTrue="1">
      <formula>IF(ERROR&gt;0,TRUE,IF(CIRCUITS&lt;9,TRUE,FALSE))</formula>
    </cfRule>
    <cfRule type="expression" dxfId="559" priority="1595" stopIfTrue="1">
      <formula>IF(OR(CIR_09="P",CIR_09="PP",CIR_09="PTP",CIR_09="M",CIR_09="MC",CIR_09="MB",CIR_09="MD"),TRUE,FALSE)</formula>
    </cfRule>
  </conditionalFormatting>
  <conditionalFormatting sqref="AV22:AV23">
    <cfRule type="expression" dxfId="558" priority="1596" stopIfTrue="1">
      <formula>IF(ERROR&gt;0,TRUE,IF(CIRCUITS&lt;9,TRUE,FALSE))</formula>
    </cfRule>
    <cfRule type="expression" dxfId="557" priority="1597" stopIfTrue="1">
      <formula>IF(OR(CIR_09="P",CIR_09="PP",CIR_09="PTP",CIR_09="M",CIR_09="MC",CIR_09="MB",CIR_09="MD"),TRUE,FALSE)</formula>
    </cfRule>
  </conditionalFormatting>
  <conditionalFormatting sqref="AV24">
    <cfRule type="expression" dxfId="556" priority="1598" stopIfTrue="1">
      <formula>IF(ERROR&gt;0,TRUE,IF(CIRCUITS&lt;9,TRUE,FALSE))</formula>
    </cfRule>
    <cfRule type="expression" dxfId="555" priority="1599" stopIfTrue="1">
      <formula>IF(OR(CIR_09="P",CIR_09="PP",CIR_09="PTP",CIR_09="M",CIR_09="MC",CIR_09="MB",CIR_09="MD"),TRUE,FALSE)</formula>
    </cfRule>
  </conditionalFormatting>
  <conditionalFormatting sqref="AW23">
    <cfRule type="expression" dxfId="554" priority="1600" stopIfTrue="1">
      <formula>IF(ERROR&gt;0,TRUE,IF(CIRCUITS&lt;9,TRUE,FALSE))</formula>
    </cfRule>
    <cfRule type="expression" dxfId="553" priority="1601" stopIfTrue="1">
      <formula>IF(OR(CIR_09="MD",CIR_09="MC",CIR_09="M"),TRUE,FALSE)</formula>
    </cfRule>
  </conditionalFormatting>
  <conditionalFormatting sqref="AW24">
    <cfRule type="expression" dxfId="552" priority="1602" stopIfTrue="1">
      <formula>IF(ERROR&gt;0,TRUE,IF(CIRCUITS&lt;9,TRUE,FALSE))</formula>
    </cfRule>
    <cfRule type="expression" dxfId="551" priority="1603" stopIfTrue="1">
      <formula>IF(OR(CIR_09="MD",CIR_09="MC",CIR_09="M"),TRUE,FALSE)</formula>
    </cfRule>
  </conditionalFormatting>
  <conditionalFormatting sqref="AU25:AU33">
    <cfRule type="expression" dxfId="550" priority="1604" stopIfTrue="1">
      <formula>IF(ERROR&gt;0,TRUE,IF(CIRCUITS&lt;9,TRUE,FALSE))</formula>
    </cfRule>
    <cfRule type="expression" dxfId="549" priority="1605" stopIfTrue="1">
      <formula>IF(OR(CIR_09="XP",CIR_09="PP",CIR_09="M",CIR_09="MC",CIR_09="PTP"),TRUE,FALSE)</formula>
    </cfRule>
  </conditionalFormatting>
  <conditionalFormatting sqref="AU34">
    <cfRule type="expression" dxfId="548" priority="1606" stopIfTrue="1">
      <formula>IF(ERROR&gt;0,TRUE,IF(CIRCUITS&lt;9,TRUE,FALSE))</formula>
    </cfRule>
    <cfRule type="expression" dxfId="547" priority="1607" stopIfTrue="1">
      <formula>IF(OR(CIR_09="XP",CIR_09="PP"),TRUE,FALSE)</formula>
    </cfRule>
    <cfRule type="expression" dxfId="546" priority="1608" stopIfTrue="1">
      <formula>IF(OR(CIR_09="M",CIR_09="MC"),TRUE,FALSE)</formula>
    </cfRule>
  </conditionalFormatting>
  <conditionalFormatting sqref="AV34">
    <cfRule type="expression" dxfId="545" priority="1609" stopIfTrue="1">
      <formula>IF(ERROR&gt;0,TRUE,IF(CIRCUITS&lt;9,TRUE,FALSE))</formula>
    </cfRule>
    <cfRule type="expression" dxfId="544" priority="1610" stopIfTrue="1">
      <formula>IF(OR(CIR_09="XP",CIR_09="PP"),TRUE,FALSE)</formula>
    </cfRule>
    <cfRule type="expression" dxfId="543" priority="1611" stopIfTrue="1">
      <formula>IF(OR(CIR_09="M",CIR_09="MC"),TRUE,FALSE)</formula>
    </cfRule>
  </conditionalFormatting>
  <conditionalFormatting sqref="AY12:AY20">
    <cfRule type="expression" dxfId="542" priority="1612" stopIfTrue="1">
      <formula>IF(ERROR&gt;0,TRUE,IF(CIRCUITS&lt;10,TRUE,FALSE))</formula>
    </cfRule>
    <cfRule type="expression" dxfId="541" priority="1613" stopIfTrue="1">
      <formula>IF(OR(CIR_10="P",CIR_10="PP",CIR_10="PTP",CIR_10="XP",CIR_10="MC",CIR_10="M",CIR_10="MB",CIR_10="MD"),TRUE,FALSE)</formula>
    </cfRule>
  </conditionalFormatting>
  <conditionalFormatting sqref="AY21">
    <cfRule type="expression" dxfId="540" priority="1614" stopIfTrue="1">
      <formula>IF(ERROR&gt;0,TRUE,IF(CIRCUITS&lt;10,TRUE,FALSE))</formula>
    </cfRule>
    <cfRule type="expression" dxfId="539" priority="1615" stopIfTrue="1">
      <formula>IF(OR(CIR_10="P",CIR_10="PP",CIR_10="PTP",CIR_10="M",CIR_10="MC",CIR_10="MB",CIR_10="MD"),TRUE,FALSE)</formula>
    </cfRule>
  </conditionalFormatting>
  <conditionalFormatting sqref="AY22:AY23">
    <cfRule type="expression" dxfId="538" priority="1616" stopIfTrue="1">
      <formula>IF(ERROR&gt;0,TRUE,IF(CIRCUITS&lt;10,TRUE,FALSE))</formula>
    </cfRule>
    <cfRule type="expression" dxfId="537" priority="1617" stopIfTrue="1">
      <formula>IF(OR(CIR_10="P",CIR_10="PP",CIR_10="PTP",CIR_10="M",CIR_10="MC",CIR_10="MB",CIR_10="MD"),TRUE,FALSE)</formula>
    </cfRule>
  </conditionalFormatting>
  <conditionalFormatting sqref="AY24">
    <cfRule type="expression" dxfId="536" priority="1618" stopIfTrue="1">
      <formula>IF(ERROR&gt;0,TRUE,IF(CIRCUITS&lt;10,TRUE,FALSE))</formula>
    </cfRule>
    <cfRule type="expression" dxfId="535" priority="1619" stopIfTrue="1">
      <formula>IF(OR(CIR_10="P",CIR_10="PP",CIR_10="PTP",CIR_10="M",CIR_10="MC",CIR_10="MB",CIR_10="MD"),TRUE,FALSE)</formula>
    </cfRule>
    <cfRule type="expression" dxfId="534" priority="1620" stopIfTrue="1">
      <formula>IF(CIR_10="XP",TRUE,FALSE)</formula>
    </cfRule>
  </conditionalFormatting>
  <conditionalFormatting sqref="AZ21">
    <cfRule type="expression" dxfId="533" priority="1621" stopIfTrue="1">
      <formula>IF(ERROR&gt;0,TRUE,IF(CIRCUITS&lt;10,TRUE,FALSE))</formula>
    </cfRule>
    <cfRule type="expression" dxfId="532" priority="1622" stopIfTrue="1">
      <formula>IF(OR(CIR_10="P",CIR_10="PP",CIR_10="PTP",CIR_10="M",CIR_10="MC",CIR_10="MB",CIR_10="MD"),TRUE,FALSE)</formula>
    </cfRule>
  </conditionalFormatting>
  <conditionalFormatting sqref="AZ22:AZ23">
    <cfRule type="expression" dxfId="531" priority="1623" stopIfTrue="1">
      <formula>IF(ERROR&gt;0,TRUE,IF(CIRCUITS&lt;10,TRUE,FALSE))</formula>
    </cfRule>
    <cfRule type="expression" dxfId="530" priority="1624" stopIfTrue="1">
      <formula>IF(OR(CIR_10="P",CIR_10="PP",CIR_10="PTP",CIR_10="M",CIR_10="MC",CIR_10="MB",CIR_10="MD"),TRUE,FALSE)</formula>
    </cfRule>
  </conditionalFormatting>
  <conditionalFormatting sqref="AZ24">
    <cfRule type="expression" dxfId="529" priority="1625" stopIfTrue="1">
      <formula>IF(ERROR&gt;0,TRUE,IF(CIRCUITS&lt;10,TRUE,FALSE))</formula>
    </cfRule>
    <cfRule type="expression" dxfId="528" priority="1626" stopIfTrue="1">
      <formula>IF(OR(CIR_10="P",CIR_10="PP",CIR_10="PTP",CIR_10="M",CIR_10="MC",CIR_10="MB",CIR_10="MD"),TRUE,FALSE)</formula>
    </cfRule>
  </conditionalFormatting>
  <conditionalFormatting sqref="AY25:AY33">
    <cfRule type="expression" dxfId="527" priority="1627" stopIfTrue="1">
      <formula>IF(ERROR&gt;0,TRUE,IF(CIRCUITS&lt;10,TRUE,FALSE))</formula>
    </cfRule>
    <cfRule type="expression" dxfId="526" priority="1628" stopIfTrue="1">
      <formula>IF(OR(CIR_10="XP",CIR_10="PP",CIR_10="M",CIR_10="MC",CIR_10="PTP"),TRUE,FALSE)</formula>
    </cfRule>
  </conditionalFormatting>
  <conditionalFormatting sqref="AY34">
    <cfRule type="expression" dxfId="525" priority="1629" stopIfTrue="1">
      <formula>IF(ERROR&gt;0,TRUE,IF(CIRCUITS&lt;10,TRUE,FALSE))</formula>
    </cfRule>
    <cfRule type="expression" dxfId="524" priority="1630" stopIfTrue="1">
      <formula>IF(OR(CIR_10="XP",CIR_10="PP"),TRUE,FALSE)</formula>
    </cfRule>
    <cfRule type="expression" dxfId="523" priority="1631" stopIfTrue="1">
      <formula>IF(OR(CIR_10="M",CIR_10="MC"),TRUE,FALSE)</formula>
    </cfRule>
  </conditionalFormatting>
  <conditionalFormatting sqref="AZ34">
    <cfRule type="expression" dxfId="522" priority="1632" stopIfTrue="1">
      <formula>IF(ERROR&gt;0,TRUE,IF(CIRCUITS&lt;10,TRUE,FALSE))</formula>
    </cfRule>
    <cfRule type="expression" dxfId="521" priority="1633" stopIfTrue="1">
      <formula>IF(OR(CIR_10="XP",CIR_10="PP"),TRUE,FALSE)</formula>
    </cfRule>
    <cfRule type="expression" dxfId="520" priority="1634" stopIfTrue="1">
      <formula>IF(OR(CIR_10="M",CIR_10="MC"),TRUE,FALSE)</formula>
    </cfRule>
  </conditionalFormatting>
  <conditionalFormatting sqref="BC12:BC20">
    <cfRule type="expression" dxfId="519" priority="1635" stopIfTrue="1">
      <formula>IF(ERROR&gt;0,TRUE,IF(CIRCUITS&lt;11,TRUE,FALSE))</formula>
    </cfRule>
    <cfRule type="expression" dxfId="518" priority="1636" stopIfTrue="1">
      <formula>IF(OR(CIR_11="P",CIR_11="PP",CIR_11="PTP",CIR_11="XP",CIR_11="MC",CIR_11="M",CIR_11="MB",CIR_11="MD"),TRUE,FALSE)</formula>
    </cfRule>
  </conditionalFormatting>
  <conditionalFormatting sqref="BC21">
    <cfRule type="expression" dxfId="517" priority="1637" stopIfTrue="1">
      <formula>IF(ERROR&gt;0,TRUE,IF(CIRCUITS&lt;11,TRUE,FALSE))</formula>
    </cfRule>
    <cfRule type="expression" dxfId="516" priority="1638" stopIfTrue="1">
      <formula>IF(OR(CIR_11="P",CIR_11="PP",CIR_11="PTP",CIR_11="M",CIR_11="MC",CIR_11="MB",CIR_11="MD"),TRUE,FALSE)</formula>
    </cfRule>
  </conditionalFormatting>
  <conditionalFormatting sqref="BC22:BC23">
    <cfRule type="expression" dxfId="515" priority="1639" stopIfTrue="1">
      <formula>IF(ERROR&gt;0,TRUE,IF(CIRCUITS&lt;11,TRUE,FALSE))</formula>
    </cfRule>
    <cfRule type="expression" dxfId="514" priority="1640" stopIfTrue="1">
      <formula>IF(OR(CIR_11="P",CIR_11="PP",CIR_11="PTP",CIR_11="M",CIR_11="MC",CIR_11="MB",CIR_11="MD"),TRUE,FALSE)</formula>
    </cfRule>
  </conditionalFormatting>
  <conditionalFormatting sqref="BC24">
    <cfRule type="expression" dxfId="513" priority="1641" stopIfTrue="1">
      <formula>IF(ERROR&gt;0,TRUE,IF(CIRCUITS&lt;11,TRUE,FALSE))</formula>
    </cfRule>
    <cfRule type="expression" dxfId="512" priority="1642" stopIfTrue="1">
      <formula>IF(OR(CIR_11="P",CIR_11="PP",CIR_11="PTP",CIR_11="M",CIR_11="MC",CIR_11="MB",CIR_11="MD"),TRUE,FALSE)</formula>
    </cfRule>
    <cfRule type="expression" dxfId="511" priority="1643" stopIfTrue="1">
      <formula>IF(CIR_11="XP",TRUE,FALSE)</formula>
    </cfRule>
  </conditionalFormatting>
  <conditionalFormatting sqref="BD21">
    <cfRule type="expression" dxfId="510" priority="1644" stopIfTrue="1">
      <formula>IF(ERROR&gt;0,TRUE,IF(CIRCUITS&lt;11,TRUE,FALSE))</formula>
    </cfRule>
    <cfRule type="expression" dxfId="509" priority="1645" stopIfTrue="1">
      <formula>IF(OR(CIR_11="P",CIR_11="PP",CIR_11="PTP",CIR_11="M",CIR_11="MC",CIR_11="MB",CIR_11="MD"),TRUE,FALSE)</formula>
    </cfRule>
  </conditionalFormatting>
  <conditionalFormatting sqref="BD22:BD23">
    <cfRule type="expression" dxfId="508" priority="1646" stopIfTrue="1">
      <formula>IF(ERROR&gt;0,TRUE,IF(CIRCUITS&lt;11,TRUE,FALSE))</formula>
    </cfRule>
    <cfRule type="expression" dxfId="507" priority="1647" stopIfTrue="1">
      <formula>IF(OR(CIR_11="P",CIR_11="PP",CIR_11="PTP",CIR_11="M",CIR_11="MC",CIR_11="MB",CIR_11="MD"),TRUE,FALSE)</formula>
    </cfRule>
  </conditionalFormatting>
  <conditionalFormatting sqref="BD24">
    <cfRule type="expression" dxfId="506" priority="1648" stopIfTrue="1">
      <formula>IF(ERROR&gt;0,TRUE,IF(CIRCUITS&lt;11,TRUE,FALSE))</formula>
    </cfRule>
    <cfRule type="expression" dxfId="505" priority="1649" stopIfTrue="1">
      <formula>IF(OR(CIR_11="P",CIR_11="PP",CIR_11="PTP",CIR_11="M",CIR_11="MC",CIR_11="MB",CIR_11="MD"),TRUE,FALSE)</formula>
    </cfRule>
  </conditionalFormatting>
  <conditionalFormatting sqref="BA23">
    <cfRule type="expression" dxfId="504" priority="1650" stopIfTrue="1">
      <formula>IF(ERROR&gt;0,TRUE,IF(CIRCUITS&lt;10,TRUE,FALSE))</formula>
    </cfRule>
    <cfRule type="expression" dxfId="503" priority="1651" stopIfTrue="1">
      <formula>IF(OR(CIR_10="MD",CIR_10="MC",CIR_10="M"),TRUE,FALSE)</formula>
    </cfRule>
  </conditionalFormatting>
  <conditionalFormatting sqref="BA24">
    <cfRule type="expression" dxfId="502" priority="1652" stopIfTrue="1">
      <formula>IF(ERROR&gt;0,TRUE,IF(CIRCUITS&lt;10,TRUE,FALSE))</formula>
    </cfRule>
    <cfRule type="expression" dxfId="501" priority="1653" stopIfTrue="1">
      <formula>IF(OR(CIR_10="MD",CIR_10="MC",CIR_10="M"),TRUE,FALSE)</formula>
    </cfRule>
  </conditionalFormatting>
  <conditionalFormatting sqref="BE23">
    <cfRule type="expression" dxfId="500" priority="1654" stopIfTrue="1">
      <formula>IF(ERROR&gt;0,TRUE,IF(CIRCUITS&lt;11,TRUE,FALSE))</formula>
    </cfRule>
    <cfRule type="expression" dxfId="499" priority="1655" stopIfTrue="1">
      <formula>IF(OR(CIR_11="MD",CIR_11="MC",CIR_11="M"),TRUE,FALSE)</formula>
    </cfRule>
  </conditionalFormatting>
  <conditionalFormatting sqref="BE24">
    <cfRule type="expression" dxfId="498" priority="1656" stopIfTrue="1">
      <formula>IF(ERROR&gt;0,TRUE,IF(CIRCUITS&lt;11,TRUE,FALSE))</formula>
    </cfRule>
    <cfRule type="expression" dxfId="497" priority="1657" stopIfTrue="1">
      <formula>IF(OR(CIR_11="MD",CIR_11="MC",CIR_11="M"),TRUE,FALSE)</formula>
    </cfRule>
  </conditionalFormatting>
  <conditionalFormatting sqref="BC25:BC33">
    <cfRule type="expression" dxfId="496" priority="1658" stopIfTrue="1">
      <formula>IF(ERROR&gt;0,TRUE,IF(CIRCUITS&lt;11,TRUE,FALSE))</formula>
    </cfRule>
    <cfRule type="expression" dxfId="495" priority="1659" stopIfTrue="1">
      <formula>IF(OR(CIR_11="XP",CIR_11="PP",CIR_11="M",CIR_11="MC",CIR_11="PTP"),TRUE,FALSE)</formula>
    </cfRule>
  </conditionalFormatting>
  <conditionalFormatting sqref="BG12:BG20">
    <cfRule type="expression" dxfId="494" priority="1660" stopIfTrue="1">
      <formula>IF(ERROR&gt;0,TRUE,IF(CIRCUITS&lt;12,TRUE,FALSE))</formula>
    </cfRule>
    <cfRule type="expression" dxfId="493" priority="1661" stopIfTrue="1">
      <formula>IF(OR(CIR_12="P",CIR_12="PP",CIR_12="PTP",CIR_12="XP",CIR_12="MC",CIR_12="M",CIR_12="MB",CIR_12="MD"),TRUE,FALSE)</formula>
    </cfRule>
  </conditionalFormatting>
  <conditionalFormatting sqref="BG21">
    <cfRule type="expression" dxfId="492" priority="1662" stopIfTrue="1">
      <formula>IF(ERROR&gt;0,TRUE,IF(CIRCUITS&lt;12,TRUE,FALSE))</formula>
    </cfRule>
    <cfRule type="expression" dxfId="491" priority="1663" stopIfTrue="1">
      <formula>IF(OR(CIR_12="P",CIR_12="PP",CIR_12="PTP",CIR_12="M",CIR_12="MC",CIR_12="MB",CIR_12="MD"),TRUE,FALSE)</formula>
    </cfRule>
  </conditionalFormatting>
  <conditionalFormatting sqref="BG22:BG23">
    <cfRule type="expression" dxfId="490" priority="1664" stopIfTrue="1">
      <formula>IF(ERROR&gt;0,TRUE,IF(CIRCUITS&lt;12,TRUE,FALSE))</formula>
    </cfRule>
    <cfRule type="expression" dxfId="489" priority="1665" stopIfTrue="1">
      <formula>IF(OR(CIR_12="P",CIR_12="PP",CIR_12="PTP",CIR_12="M",CIR_12="MC",CIR_12="MB",CIR_12="MD"),TRUE,FALSE)</formula>
    </cfRule>
  </conditionalFormatting>
  <conditionalFormatting sqref="BG24">
    <cfRule type="expression" dxfId="488" priority="1666" stopIfTrue="1">
      <formula>IF(ERROR&gt;0,TRUE,IF(CIRCUITS&lt;12,TRUE,FALSE))</formula>
    </cfRule>
    <cfRule type="expression" dxfId="487" priority="1667" stopIfTrue="1">
      <formula>IF(OR(CIR_12="P",CIR_12="PP",CIR_12="PTP",CIR_12="M",CIR_12="MC",CIR_12="MB",CIR_12="MD"),TRUE,FALSE)</formula>
    </cfRule>
    <cfRule type="expression" dxfId="486" priority="1668" stopIfTrue="1">
      <formula>IF(CIR_12="XP",TRUE,FALSE)</formula>
    </cfRule>
  </conditionalFormatting>
  <conditionalFormatting sqref="BH21">
    <cfRule type="expression" dxfId="485" priority="1669" stopIfTrue="1">
      <formula>IF(ERROR&gt;0,TRUE,IF(CIRCUITS&lt;12,TRUE,FALSE))</formula>
    </cfRule>
    <cfRule type="expression" dxfId="484" priority="1670" stopIfTrue="1">
      <formula>IF(OR(CIR_12="P",CIR_12="PP",CIR_12="PTP",CIR_12="M",CIR_12="MC",CIR_12="MB",CIR_12="MD"),TRUE,FALSE)</formula>
    </cfRule>
  </conditionalFormatting>
  <conditionalFormatting sqref="BH22:BH23">
    <cfRule type="expression" dxfId="483" priority="1671" stopIfTrue="1">
      <formula>IF(ERROR&gt;0,TRUE,IF(CIRCUITS&lt;12,TRUE,FALSE))</formula>
    </cfRule>
    <cfRule type="expression" dxfId="482" priority="1672" stopIfTrue="1">
      <formula>IF(OR(CIR_12="P",CIR_12="PP",CIR_12="PTP",CIR_12="M",CIR_12="MC",CIR_12="MB",CIR_12="MD"),TRUE,FALSE)</formula>
    </cfRule>
  </conditionalFormatting>
  <conditionalFormatting sqref="BH24">
    <cfRule type="expression" dxfId="481" priority="1673" stopIfTrue="1">
      <formula>IF(ERROR&gt;0,TRUE,IF(CIRCUITS&lt;12,TRUE,FALSE))</formula>
    </cfRule>
    <cfRule type="expression" dxfId="480" priority="1674" stopIfTrue="1">
      <formula>IF(OR(CIR_12="P",CIR_12="PP",CIR_12="PTP",CIR_12="M",CIR_12="MC",CIR_12="MB",CIR_12="MD"),TRUE,FALSE)</formula>
    </cfRule>
  </conditionalFormatting>
  <conditionalFormatting sqref="BI23">
    <cfRule type="expression" dxfId="479" priority="1675" stopIfTrue="1">
      <formula>IF(ERROR&gt;0,TRUE,IF(CIRCUITS&lt;12,TRUE,FALSE))</formula>
    </cfRule>
    <cfRule type="expression" dxfId="478" priority="1676" stopIfTrue="1">
      <formula>IF(OR(CIR_12="MD",CIR_12="MC",CIR_12="M"),TRUE,FALSE)</formula>
    </cfRule>
  </conditionalFormatting>
  <conditionalFormatting sqref="BI24">
    <cfRule type="expression" dxfId="477" priority="1677" stopIfTrue="1">
      <formula>IF(ERROR&gt;0,TRUE,IF(CIRCUITS&lt;12,TRUE,FALSE))</formula>
    </cfRule>
    <cfRule type="expression" dxfId="476" priority="1678" stopIfTrue="1">
      <formula>IF(OR(CIR_12="MD",CIR_12="MC",CIR_12="M"),TRUE,FALSE)</formula>
    </cfRule>
  </conditionalFormatting>
  <conditionalFormatting sqref="BG25:BG33">
    <cfRule type="expression" dxfId="475" priority="1679" stopIfTrue="1">
      <formula>IF(ERROR&gt;0,TRUE,IF(CIRCUITS&lt;12,TRUE,FALSE))</formula>
    </cfRule>
    <cfRule type="expression" dxfId="474" priority="1680" stopIfTrue="1">
      <formula>IF(OR(CIR_12="XP",CIR_12="PP",CIR_12="M",CIR_12="MC",CIR_12="PTP"),TRUE,FALSE)</formula>
    </cfRule>
  </conditionalFormatting>
  <conditionalFormatting sqref="BC34">
    <cfRule type="expression" dxfId="473" priority="1681" stopIfTrue="1">
      <formula>IF(ERROR&gt;0,TRUE,IF(CIRCUITS&lt;11,TRUE,FALSE))</formula>
    </cfRule>
    <cfRule type="expression" dxfId="472" priority="1682" stopIfTrue="1">
      <formula>IF(OR(CIR_11="XP",CIR_11="PP"),TRUE,FALSE)</formula>
    </cfRule>
    <cfRule type="expression" dxfId="471" priority="1683" stopIfTrue="1">
      <formula>IF(OR(CIR_11="M",CIR_11="MC"),TRUE,FALSE)</formula>
    </cfRule>
  </conditionalFormatting>
  <conditionalFormatting sqref="BD34">
    <cfRule type="expression" dxfId="470" priority="1684" stopIfTrue="1">
      <formula>IF(ERROR&gt;0,TRUE,IF(CIRCUITS&lt;11,TRUE,FALSE))</formula>
    </cfRule>
    <cfRule type="expression" dxfId="469" priority="1685" stopIfTrue="1">
      <formula>IF(OR(CIR_11="XP",CIR_11="PP"),TRUE,FALSE)</formula>
    </cfRule>
    <cfRule type="expression" dxfId="468" priority="1686" stopIfTrue="1">
      <formula>IF(OR(CIR_11="M",CIR_11="MC"),TRUE,FALSE)</formula>
    </cfRule>
  </conditionalFormatting>
  <conditionalFormatting sqref="BG34">
    <cfRule type="expression" dxfId="467" priority="1687" stopIfTrue="1">
      <formula>IF(ERROR&gt;0,TRUE,IF(CIRCUITS&lt;12,TRUE,FALSE))</formula>
    </cfRule>
    <cfRule type="expression" dxfId="466" priority="1688" stopIfTrue="1">
      <formula>IF(OR(CIR_12="XP",CIR_12="PP"),TRUE,FALSE)</formula>
    </cfRule>
    <cfRule type="expression" dxfId="465" priority="1689" stopIfTrue="1">
      <formula>IF(OR(CIR_12="M",CIR_12="MC"),TRUE,FALSE)</formula>
    </cfRule>
  </conditionalFormatting>
  <conditionalFormatting sqref="BH34">
    <cfRule type="expression" dxfId="464" priority="1690" stopIfTrue="1">
      <formula>IF(ERROR&gt;0,TRUE,IF(CIRCUITS&lt;12,TRUE,FALSE))</formula>
    </cfRule>
    <cfRule type="expression" dxfId="463" priority="1691" stopIfTrue="1">
      <formula>IF(OR(CIR_12="XP",CIR_12="PP"),TRUE,FALSE)</formula>
    </cfRule>
    <cfRule type="expression" dxfId="462" priority="1692" stopIfTrue="1">
      <formula>IF(OR(CIR_12="M",CIR_12="MC"),TRUE,FALSE)</formula>
    </cfRule>
  </conditionalFormatting>
  <conditionalFormatting sqref="BK12:BK20">
    <cfRule type="expression" dxfId="461" priority="1693" stopIfTrue="1">
      <formula>IF(ERROR&gt;0,TRUE,IF(CIRCUITS&lt;13,TRUE,FALSE))</formula>
    </cfRule>
    <cfRule type="expression" dxfId="460" priority="1694" stopIfTrue="1">
      <formula>IF(OR(CIR_13="P",CIR_13="PP",CIR_13="PTP",CIR_13="XP",CIR_13="MC",CIR_13="M",CIR_13="MB",CIR_13="MD"),TRUE,FALSE)</formula>
    </cfRule>
  </conditionalFormatting>
  <conditionalFormatting sqref="BK21">
    <cfRule type="expression" dxfId="459" priority="1695" stopIfTrue="1">
      <formula>IF(ERROR&gt;0,TRUE,IF(CIRCUITS&lt;13,TRUE,FALSE))</formula>
    </cfRule>
    <cfRule type="expression" dxfId="458" priority="1696" stopIfTrue="1">
      <formula>IF(OR(CIR_13="P",CIR_13="PP",CIR_13="PTP",CIR_13="M",CIR_13="MC",CIR_13="MB",CIR_13="MD"),TRUE,FALSE)</formula>
    </cfRule>
  </conditionalFormatting>
  <conditionalFormatting sqref="BK22:BK23">
    <cfRule type="expression" dxfId="457" priority="1697" stopIfTrue="1">
      <formula>IF(ERROR&gt;0,TRUE,IF(CIRCUITS&lt;13,TRUE,FALSE))</formula>
    </cfRule>
    <cfRule type="expression" dxfId="456" priority="1698" stopIfTrue="1">
      <formula>IF(OR(CIR_13="P",CIR_13="PP",CIR_13="PTP",CIR_13="M",CIR_13="MC",CIR_13="MB",CIR_13="MD"),TRUE,FALSE)</formula>
    </cfRule>
  </conditionalFormatting>
  <conditionalFormatting sqref="BK24">
    <cfRule type="expression" dxfId="455" priority="1699" stopIfTrue="1">
      <formula>IF(ERROR&gt;0,TRUE,IF(CIRCUITS&lt;13,TRUE,FALSE))</formula>
    </cfRule>
    <cfRule type="expression" dxfId="454" priority="1700" stopIfTrue="1">
      <formula>IF(OR(CIR_13="P",CIR_13="PP",CIR_13="PTP",CIR_13="M",CIR_13="MC",CIR_13="MB",CIR_13="MD"),TRUE,FALSE)</formula>
    </cfRule>
    <cfRule type="expression" dxfId="453" priority="1701" stopIfTrue="1">
      <formula>IF(CIR_13="XP",TRUE,FALSE)</formula>
    </cfRule>
  </conditionalFormatting>
  <conditionalFormatting sqref="BL21">
    <cfRule type="expression" dxfId="452" priority="1702" stopIfTrue="1">
      <formula>IF(ERROR&gt;0,TRUE,IF(CIRCUITS&lt;13,TRUE,FALSE))</formula>
    </cfRule>
    <cfRule type="expression" dxfId="451" priority="1703" stopIfTrue="1">
      <formula>IF(OR(CIR_13="P",CIR_13="PP",CIR_13="PTP",CIR_13="M",CIR_13="MC",CIR_13="MB",CIR_13="MD"),TRUE,FALSE)</formula>
    </cfRule>
  </conditionalFormatting>
  <conditionalFormatting sqref="BL22:BL23">
    <cfRule type="expression" dxfId="450" priority="1704" stopIfTrue="1">
      <formula>IF(ERROR&gt;0,TRUE,IF(CIRCUITS&lt;13,TRUE,FALSE))</formula>
    </cfRule>
    <cfRule type="expression" dxfId="449" priority="1705" stopIfTrue="1">
      <formula>IF(OR(CIR_13="P",CIR_13="PP",CIR_13="PTP",CIR_13="M",CIR_13="MC",CIR_13="MB",CIR_13="MD"),TRUE,FALSE)</formula>
    </cfRule>
  </conditionalFormatting>
  <conditionalFormatting sqref="BL24">
    <cfRule type="expression" dxfId="448" priority="1706" stopIfTrue="1">
      <formula>IF(ERROR&gt;0,TRUE,IF(CIRCUITS&lt;13,TRUE,FALSE))</formula>
    </cfRule>
    <cfRule type="expression" dxfId="447" priority="1707" stopIfTrue="1">
      <formula>IF(OR(CIR_13="P",CIR_13="PP",CIR_13="PTP",CIR_13="M",CIR_13="MC",CIR_13="MB",CIR_13="MD"),TRUE,FALSE)</formula>
    </cfRule>
  </conditionalFormatting>
  <conditionalFormatting sqref="BK34">
    <cfRule type="expression" dxfId="446" priority="1708" stopIfTrue="1">
      <formula>IF(ERROR&gt;0,TRUE,IF(CIRCUITS&lt;13,TRUE,FALSE))</formula>
    </cfRule>
    <cfRule type="expression" dxfId="445" priority="1709" stopIfTrue="1">
      <formula>IF(OR(CIR_13="XP",CIR_13="PP"),TRUE,FALSE)</formula>
    </cfRule>
    <cfRule type="expression" dxfId="444" priority="1710" stopIfTrue="1">
      <formula>IF(OR(CIR_13="M",CIR_13="MC"),TRUE,FALSE)</formula>
    </cfRule>
  </conditionalFormatting>
  <conditionalFormatting sqref="BL34">
    <cfRule type="expression" dxfId="443" priority="1711" stopIfTrue="1">
      <formula>IF(ERROR&gt;0,TRUE,IF(CIRCUITS&lt;13,TRUE,FALSE))</formula>
    </cfRule>
    <cfRule type="expression" dxfId="442" priority="1712" stopIfTrue="1">
      <formula>IF(OR(CIR_13="XP",CIR_13="PP"),TRUE,FALSE)</formula>
    </cfRule>
    <cfRule type="expression" dxfId="441" priority="1713" stopIfTrue="1">
      <formula>IF(OR(CIR_13="M",CIR_13="MC"),TRUE,FALSE)</formula>
    </cfRule>
  </conditionalFormatting>
  <conditionalFormatting sqref="BK25:BK33">
    <cfRule type="expression" dxfId="440" priority="1714" stopIfTrue="1">
      <formula>IF(ERROR&gt;0,TRUE,IF(CIRCUITS&lt;13,TRUE,FALSE))</formula>
    </cfRule>
    <cfRule type="expression" dxfId="439" priority="1715" stopIfTrue="1">
      <formula>IF(OR(CIR_13="XP",CIR_13="PP",CIR_13="M",CIR_13="MC",CIR_13="PTP"),TRUE,FALSE)</formula>
    </cfRule>
  </conditionalFormatting>
  <conditionalFormatting sqref="BM23">
    <cfRule type="expression" dxfId="438" priority="1716" stopIfTrue="1">
      <formula>IF(ERROR&gt;0,TRUE,IF(CIRCUITS&lt;13,TRUE,FALSE))</formula>
    </cfRule>
    <cfRule type="expression" dxfId="437" priority="1717" stopIfTrue="1">
      <formula>IF(OR(CIR_13="MD",CIR_13="MC",CIR_13="M"),TRUE,FALSE)</formula>
    </cfRule>
  </conditionalFormatting>
  <conditionalFormatting sqref="BM24">
    <cfRule type="expression" dxfId="436" priority="1718" stopIfTrue="1">
      <formula>IF(ERROR&gt;0,TRUE,IF(CIRCUITS&lt;13,TRUE,FALSE))</formula>
    </cfRule>
    <cfRule type="expression" dxfId="435" priority="1719" stopIfTrue="1">
      <formula>IF(OR(CIR_13="MD",CIR_13="MC",CIR_13="M"),TRUE,FALSE)</formula>
    </cfRule>
  </conditionalFormatting>
  <conditionalFormatting sqref="BO12:BO20">
    <cfRule type="expression" dxfId="434" priority="1720" stopIfTrue="1">
      <formula>IF(ERROR&gt;0,TRUE,IF(CIRCUITS&lt;14,TRUE,FALSE))</formula>
    </cfRule>
    <cfRule type="expression" dxfId="433" priority="1721" stopIfTrue="1">
      <formula>IF(OR(CIR_14="P",CIR_14="PP",CIR_14="PTP",CIR_14="XP",CIR_14="MC",CIR_14="M",CIR_14="MB",CIR_14="MD"),TRUE,FALSE)</formula>
    </cfRule>
  </conditionalFormatting>
  <conditionalFormatting sqref="BO21">
    <cfRule type="expression" dxfId="432" priority="1722" stopIfTrue="1">
      <formula>IF(ERROR&gt;0,TRUE,IF(CIRCUITS&lt;14,TRUE,FALSE))</formula>
    </cfRule>
    <cfRule type="expression" dxfId="431" priority="1723" stopIfTrue="1">
      <formula>IF(OR(CIR_14="P",CIR_14="PP",CIR_14="PTP",CIR_14="M",CIR_14="MC",CIR_14="MB",CIR_14="MD"),TRUE,FALSE)</formula>
    </cfRule>
  </conditionalFormatting>
  <conditionalFormatting sqref="BO22:BO23">
    <cfRule type="expression" dxfId="430" priority="1724" stopIfTrue="1">
      <formula>IF(ERROR&gt;0,TRUE,IF(CIRCUITS&lt;14,TRUE,FALSE))</formula>
    </cfRule>
    <cfRule type="expression" dxfId="429" priority="1725" stopIfTrue="1">
      <formula>IF(OR(CIR_14="P",CIR_14="PP",CIR_14="PTP",CIR_14="M",CIR_14="MC",CIR_14="MB",CIR_14="MD"),TRUE,FALSE)</formula>
    </cfRule>
  </conditionalFormatting>
  <conditionalFormatting sqref="BO24">
    <cfRule type="expression" dxfId="428" priority="1726" stopIfTrue="1">
      <formula>IF(ERROR&gt;0,TRUE,IF(CIRCUITS&lt;14,TRUE,FALSE))</formula>
    </cfRule>
    <cfRule type="expression" dxfId="427" priority="1727" stopIfTrue="1">
      <formula>IF(OR(CIR_14="P",CIR_14="PP",CIR_14="PTP",CIR_14="M",CIR_14="MC",CIR_14="MB",CIR_14="MD"),TRUE,FALSE)</formula>
    </cfRule>
    <cfRule type="expression" dxfId="426" priority="1728" stopIfTrue="1">
      <formula>IF(CIR_14="XP",TRUE,FALSE)</formula>
    </cfRule>
  </conditionalFormatting>
  <conditionalFormatting sqref="BP21">
    <cfRule type="expression" dxfId="425" priority="1729" stopIfTrue="1">
      <formula>IF(ERROR&gt;0,TRUE,IF(CIRCUITS&lt;14,TRUE,FALSE))</formula>
    </cfRule>
    <cfRule type="expression" dxfId="424" priority="1730" stopIfTrue="1">
      <formula>IF(OR(CIR_14="P",CIR_14="PP",CIR_14="PTP",CIR_14="M",CIR_14="MC",CIR_14="MB",CIR_14="MD"),TRUE,FALSE)</formula>
    </cfRule>
  </conditionalFormatting>
  <conditionalFormatting sqref="BP22:BP23">
    <cfRule type="expression" dxfId="423" priority="1731" stopIfTrue="1">
      <formula>IF(ERROR&gt;0,TRUE,IF(CIRCUITS&lt;14,TRUE,FALSE))</formula>
    </cfRule>
    <cfRule type="expression" dxfId="422" priority="1732" stopIfTrue="1">
      <formula>IF(OR(CIR_14="P",CIR_14="PP",CIR_14="PTP",CIR_14="M",CIR_14="MC",CIR_14="MB",CIR_14="MD"),TRUE,FALSE)</formula>
    </cfRule>
  </conditionalFormatting>
  <conditionalFormatting sqref="BP24">
    <cfRule type="expression" dxfId="421" priority="1733" stopIfTrue="1">
      <formula>IF(ERROR&gt;0,TRUE,IF(CIRCUITS&lt;14,TRUE,FALSE))</formula>
    </cfRule>
    <cfRule type="expression" dxfId="420" priority="1734" stopIfTrue="1">
      <formula>IF(OR(CIR_14="P",CIR_14="PP",CIR_14="PTP",CIR_14="M",CIR_14="MC",CIR_14="MB",CIR_14="MD"),TRUE,FALSE)</formula>
    </cfRule>
  </conditionalFormatting>
  <conditionalFormatting sqref="BQ23">
    <cfRule type="expression" dxfId="419" priority="1735" stopIfTrue="1">
      <formula>IF(ERROR&gt;0,TRUE,IF(CIRCUITS&lt;14,TRUE,FALSE))</formula>
    </cfRule>
    <cfRule type="expression" dxfId="418" priority="1736" stopIfTrue="1">
      <formula>IF(OR(CIR_14="MD",CIR_14="MC",CIR_14="M"),TRUE,FALSE)</formula>
    </cfRule>
  </conditionalFormatting>
  <conditionalFormatting sqref="BQ24">
    <cfRule type="expression" dxfId="417" priority="1737" stopIfTrue="1">
      <formula>IF(ERROR&gt;0,TRUE,IF(CIRCUITS&lt;14,TRUE,FALSE))</formula>
    </cfRule>
    <cfRule type="expression" dxfId="416" priority="1738" stopIfTrue="1">
      <formula>IF(OR(CIR_14="MD",CIR_14="MC",CIR_14="M"),TRUE,FALSE)</formula>
    </cfRule>
  </conditionalFormatting>
  <conditionalFormatting sqref="BO25:BO33">
    <cfRule type="expression" dxfId="415" priority="1739" stopIfTrue="1">
      <formula>IF(ERROR&gt;0,TRUE,IF(CIRCUITS&lt;14,TRUE,FALSE))</formula>
    </cfRule>
    <cfRule type="expression" dxfId="414" priority="1740" stopIfTrue="1">
      <formula>IF(OR(CIR_14="XP",CIR_14="PP",CIR_14="M",CIR_14="MC",CIR_14="PTP"),TRUE,FALSE)</formula>
    </cfRule>
  </conditionalFormatting>
  <conditionalFormatting sqref="BO34">
    <cfRule type="expression" dxfId="413" priority="1741" stopIfTrue="1">
      <formula>IF(ERROR&gt;0,TRUE,IF(CIRCUITS&lt;14,TRUE,FALSE))</formula>
    </cfRule>
    <cfRule type="expression" dxfId="412" priority="1742" stopIfTrue="1">
      <formula>IF(OR(CIR_14="XP",CIR_14="PP"),TRUE,FALSE)</formula>
    </cfRule>
    <cfRule type="expression" dxfId="411" priority="1743" stopIfTrue="1">
      <formula>IF(OR(CIR_14="M",CIR_14="MC"),TRUE,FALSE)</formula>
    </cfRule>
  </conditionalFormatting>
  <conditionalFormatting sqref="BP34">
    <cfRule type="expression" dxfId="410" priority="1744" stopIfTrue="1">
      <formula>IF(ERROR&gt;0,TRUE,IF(CIRCUITS&lt;14,TRUE,FALSE))</formula>
    </cfRule>
    <cfRule type="expression" dxfId="409" priority="1745" stopIfTrue="1">
      <formula>IF(OR(CIR_14="XP",CIR_14="PP"),TRUE,FALSE)</formula>
    </cfRule>
    <cfRule type="expression" dxfId="408" priority="1746" stopIfTrue="1">
      <formula>IF(OR(CIR_14="M",CIR_14="MC"),TRUE,FALSE)</formula>
    </cfRule>
  </conditionalFormatting>
  <conditionalFormatting sqref="BS12:BS20">
    <cfRule type="expression" dxfId="407" priority="1747" stopIfTrue="1">
      <formula>IF(ERROR&gt;0,TRUE,IF(CIRCUITS&lt;15,TRUE,FALSE))</formula>
    </cfRule>
    <cfRule type="expression" dxfId="406" priority="1748" stopIfTrue="1">
      <formula>IF(OR(CIR_15="P",CIR_15="PP",CIR_15="PTP",CIR_15="XP",CIR_15="MC",CIR_15="M",CIR_15="MB",CIR_15="MD"),TRUE,FALSE)</formula>
    </cfRule>
  </conditionalFormatting>
  <conditionalFormatting sqref="BS21">
    <cfRule type="expression" dxfId="405" priority="1749" stopIfTrue="1">
      <formula>IF(ERROR&gt;0,TRUE,IF(CIRCUITS&lt;15,TRUE,FALSE))</formula>
    </cfRule>
    <cfRule type="expression" dxfId="404" priority="1750" stopIfTrue="1">
      <formula>IF(OR(CIR_15="P",CIR_15="PP",CIR_15="PTP",CIR_15="M",CIR_15="MC",CIR_15="MB",CIR_15="MD"),TRUE,FALSE)</formula>
    </cfRule>
  </conditionalFormatting>
  <conditionalFormatting sqref="BS22:BS23">
    <cfRule type="expression" dxfId="403" priority="1751" stopIfTrue="1">
      <formula>IF(ERROR&gt;0,TRUE,IF(CIRCUITS&lt;15,TRUE,FALSE))</formula>
    </cfRule>
    <cfRule type="expression" dxfId="402" priority="1752" stopIfTrue="1">
      <formula>IF(OR(CIR_15="P",CIR_15="PP",CIR_15="PTP",CIR_15="M",CIR_15="MC",CIR_15="MB",CIR_15="MD"),TRUE,FALSE)</formula>
    </cfRule>
  </conditionalFormatting>
  <conditionalFormatting sqref="BS24">
    <cfRule type="expression" dxfId="401" priority="1753" stopIfTrue="1">
      <formula>IF(ERROR&gt;0,TRUE,IF(CIRCUITS&lt;15,TRUE,FALSE))</formula>
    </cfRule>
    <cfRule type="expression" dxfId="400" priority="1754" stopIfTrue="1">
      <formula>IF(OR(CIR_15="P",CIR_15="PP",CIR_15="PTP",CIR_15="M",CIR_15="MC",CIR_15="MB",CIR_15="MD"),TRUE,FALSE)</formula>
    </cfRule>
    <cfRule type="expression" dxfId="399" priority="1755" stopIfTrue="1">
      <formula>IF(CIR_15="XP",TRUE,FALSE)</formula>
    </cfRule>
  </conditionalFormatting>
  <conditionalFormatting sqref="BT21">
    <cfRule type="expression" dxfId="398" priority="1756" stopIfTrue="1">
      <formula>IF(ERROR&gt;0,TRUE,IF(CIRCUITS&lt;15,TRUE,FALSE))</formula>
    </cfRule>
    <cfRule type="expression" dxfId="397" priority="1757" stopIfTrue="1">
      <formula>IF(OR(CIR_15="P",CIR_15="PP",CIR_15="PTP",CIR_15="M",CIR_15="MC",CIR_15="MB",CIR_15="MD"),TRUE,FALSE)</formula>
    </cfRule>
  </conditionalFormatting>
  <conditionalFormatting sqref="BT22:BT23">
    <cfRule type="expression" dxfId="396" priority="1758" stopIfTrue="1">
      <formula>IF(ERROR&gt;0,TRUE,IF(CIRCUITS&lt;15,TRUE,FALSE))</formula>
    </cfRule>
    <cfRule type="expression" dxfId="395" priority="1759" stopIfTrue="1">
      <formula>IF(OR(CIR_15="P",CIR_15="PP",CIR_15="PTP",CIR_15="M",CIR_15="MC",CIR_15="MB",CIR_15="MD"),TRUE,FALSE)</formula>
    </cfRule>
  </conditionalFormatting>
  <conditionalFormatting sqref="BT24">
    <cfRule type="expression" dxfId="394" priority="1760" stopIfTrue="1">
      <formula>IF(ERROR&gt;0,TRUE,IF(CIRCUITS&lt;15,TRUE,FALSE))</formula>
    </cfRule>
    <cfRule type="expression" dxfId="393" priority="1761" stopIfTrue="1">
      <formula>IF(OR(CIR_15="P",CIR_15="PP",CIR_15="PTP",CIR_15="M",CIR_15="MC",CIR_15="MB",CIR_15="MD"),TRUE,FALSE)</formula>
    </cfRule>
  </conditionalFormatting>
  <conditionalFormatting sqref="BU23">
    <cfRule type="expression" dxfId="392" priority="1762" stopIfTrue="1">
      <formula>IF(ERROR&gt;0,TRUE,IF(CIRCUITS&lt;15,TRUE,FALSE))</formula>
    </cfRule>
    <cfRule type="expression" dxfId="391" priority="1763" stopIfTrue="1">
      <formula>IF(OR(CIR_15="MD",CIR_15="MC",CIR_15="M"),TRUE,FALSE)</formula>
    </cfRule>
  </conditionalFormatting>
  <conditionalFormatting sqref="BU24">
    <cfRule type="expression" dxfId="390" priority="1764" stopIfTrue="1">
      <formula>IF(ERROR&gt;0,TRUE,IF(CIRCUITS&lt;15,TRUE,FALSE))</formula>
    </cfRule>
    <cfRule type="expression" dxfId="389" priority="1765" stopIfTrue="1">
      <formula>IF(OR(CIR_15="MD",CIR_15="MC",CIR_15="M"),TRUE,FALSE)</formula>
    </cfRule>
  </conditionalFormatting>
  <conditionalFormatting sqref="BS25:BS33">
    <cfRule type="expression" dxfId="388" priority="1766" stopIfTrue="1">
      <formula>IF(ERROR&gt;0,TRUE,IF(CIRCUITS&lt;15,TRUE,FALSE))</formula>
    </cfRule>
    <cfRule type="expression" dxfId="387" priority="1767" stopIfTrue="1">
      <formula>IF(OR(CIR_15="XP",CIR_15="PP",CIR_15="M",CIR_15="MC",CIR_15="PTP"),TRUE,FALSE)</formula>
    </cfRule>
  </conditionalFormatting>
  <conditionalFormatting sqref="BS34">
    <cfRule type="expression" dxfId="386" priority="1768" stopIfTrue="1">
      <formula>IF(ERROR&gt;0,TRUE,IF(CIRCUITS&lt;15,TRUE,FALSE))</formula>
    </cfRule>
    <cfRule type="expression" dxfId="385" priority="1769" stopIfTrue="1">
      <formula>IF(OR(CIR_15="XP",CIR_15="PP"),TRUE,FALSE)</formula>
    </cfRule>
    <cfRule type="expression" dxfId="384" priority="1770" stopIfTrue="1">
      <formula>IF(OR(CIR_15="M",CIR_15="MC"),TRUE,FALSE)</formula>
    </cfRule>
  </conditionalFormatting>
  <conditionalFormatting sqref="BT34">
    <cfRule type="expression" dxfId="383" priority="1771" stopIfTrue="1">
      <formula>IF(ERROR&gt;0,TRUE,IF(CIRCUITS&lt;15,TRUE,FALSE))</formula>
    </cfRule>
    <cfRule type="expression" dxfId="382" priority="1772" stopIfTrue="1">
      <formula>IF(OR(CIR_15="XP",CIR_15="PP"),TRUE,FALSE)</formula>
    </cfRule>
    <cfRule type="expression" dxfId="381" priority="1773" stopIfTrue="1">
      <formula>IF(OR(CIR_15="M",CIR_15="MC"),TRUE,FALSE)</formula>
    </cfRule>
  </conditionalFormatting>
  <conditionalFormatting sqref="BW12:BW20">
    <cfRule type="expression" dxfId="380" priority="1774" stopIfTrue="1">
      <formula>IF(ERROR&gt;0,TRUE,IF(CIRCUITS&lt;16,TRUE,FALSE))</formula>
    </cfRule>
    <cfRule type="expression" dxfId="379" priority="1775" stopIfTrue="1">
      <formula>IF(OR(CIR_16="P",CIR_16="PP",CIR_16="PTP",CIR_16="XP",CIR_16="MC",CIR_16="M",CIR_16="MB",CIR_16="MD"),TRUE,FALSE)</formula>
    </cfRule>
  </conditionalFormatting>
  <conditionalFormatting sqref="BW21">
    <cfRule type="expression" dxfId="378" priority="1776" stopIfTrue="1">
      <formula>IF(ERROR&gt;0,TRUE,IF(CIRCUITS&lt;16,TRUE,FALSE))</formula>
    </cfRule>
    <cfRule type="expression" dxfId="377" priority="1777" stopIfTrue="1">
      <formula>IF(OR(CIR_16="P",CIR_16="PP",CIR_16="PTP",CIR_16="M",CIR_16="MC",CIR_16="MB",CIR_16="MD"),TRUE,FALSE)</formula>
    </cfRule>
  </conditionalFormatting>
  <conditionalFormatting sqref="BW22:BW23">
    <cfRule type="expression" dxfId="376" priority="1778" stopIfTrue="1">
      <formula>IF(ERROR&gt;0,TRUE,IF(CIRCUITS&lt;16,TRUE,FALSE))</formula>
    </cfRule>
    <cfRule type="expression" dxfId="375" priority="1779" stopIfTrue="1">
      <formula>IF(OR(CIR_16="P",CIR_16="PP",CIR_16="PTP",CIR_16="M",CIR_16="MC",CIR_16="MB",CIR_16="MD"),TRUE,FALSE)</formula>
    </cfRule>
  </conditionalFormatting>
  <conditionalFormatting sqref="BW24">
    <cfRule type="expression" dxfId="374" priority="1780" stopIfTrue="1">
      <formula>IF(ERROR&gt;0,TRUE,IF(CIRCUITS&lt;16,TRUE,FALSE))</formula>
    </cfRule>
    <cfRule type="expression" dxfId="373" priority="1781" stopIfTrue="1">
      <formula>IF(OR(CIR_16="P",CIR_16="PP",CIR_16="PTP",CIR_16="M",CIR_16="MC",CIR_16="MB",CIR_16="MD"),TRUE,FALSE)</formula>
    </cfRule>
    <cfRule type="expression" dxfId="372" priority="1782" stopIfTrue="1">
      <formula>IF(CIR_16="XP",TRUE,FALSE)</formula>
    </cfRule>
  </conditionalFormatting>
  <conditionalFormatting sqref="BX21">
    <cfRule type="expression" dxfId="371" priority="1783" stopIfTrue="1">
      <formula>IF(ERROR&gt;0,TRUE,IF(CIRCUITS&lt;16,TRUE,FALSE))</formula>
    </cfRule>
    <cfRule type="expression" dxfId="370" priority="1784" stopIfTrue="1">
      <formula>IF(OR(CIR_16="P",CIR_16="PP",CIR_16="PTP",CIR_16="M",CIR_16="MC",CIR_16="MB",CIR_16="MD"),TRUE,FALSE)</formula>
    </cfRule>
  </conditionalFormatting>
  <conditionalFormatting sqref="BX22:BX23">
    <cfRule type="expression" dxfId="369" priority="1785" stopIfTrue="1">
      <formula>IF(ERROR&gt;0,TRUE,IF(CIRCUITS&lt;16,TRUE,FALSE))</formula>
    </cfRule>
    <cfRule type="expression" dxfId="368" priority="1786" stopIfTrue="1">
      <formula>IF(OR(CIR_16="P",CIR_16="PP",CIR_16="PTP",CIR_16="M",CIR_16="MC",CIR_16="MB",CIR_16="MD"),TRUE,FALSE)</formula>
    </cfRule>
  </conditionalFormatting>
  <conditionalFormatting sqref="BX24">
    <cfRule type="expression" dxfId="367" priority="1787" stopIfTrue="1">
      <formula>IF(ERROR&gt;0,TRUE,IF(CIRCUITS&lt;16,TRUE,FALSE))</formula>
    </cfRule>
    <cfRule type="expression" dxfId="366" priority="1788" stopIfTrue="1">
      <formula>IF(OR(CIR_16="P",CIR_16="PP",CIR_16="PTP",CIR_16="M",CIR_16="MC",CIR_16="MB",CIR_16="MD"),TRUE,FALSE)</formula>
    </cfRule>
  </conditionalFormatting>
  <conditionalFormatting sqref="BW25:BW33">
    <cfRule type="expression" dxfId="365" priority="1789" stopIfTrue="1">
      <formula>IF(ERROR&gt;0,TRUE,IF(CIRCUITS&lt;16,TRUE,FALSE))</formula>
    </cfRule>
    <cfRule type="expression" dxfId="364" priority="1790" stopIfTrue="1">
      <formula>IF(OR(CIR_16="XP",CIR_16="PP",CIR_16="M",CIR_16="MC",CIR_16="PTP"),TRUE,FALSE)</formula>
    </cfRule>
  </conditionalFormatting>
  <conditionalFormatting sqref="BW34">
    <cfRule type="expression" dxfId="363" priority="1791" stopIfTrue="1">
      <formula>IF(ERROR&gt;0,TRUE,IF(CIRCUITS&lt;16,TRUE,FALSE))</formula>
    </cfRule>
    <cfRule type="expression" dxfId="362" priority="1792" stopIfTrue="1">
      <formula>IF(OR(CIR_16="XP",CIR_16="PP"),TRUE,FALSE)</formula>
    </cfRule>
    <cfRule type="expression" dxfId="361" priority="1793" stopIfTrue="1">
      <formula>IF(OR(CIR_16="M",CIR_16="MC"),TRUE,FALSE)</formula>
    </cfRule>
  </conditionalFormatting>
  <conditionalFormatting sqref="BX34">
    <cfRule type="expression" dxfId="360" priority="1794" stopIfTrue="1">
      <formula>IF(ERROR&gt;0,TRUE,IF(CIRCUITS&lt;16,TRUE,FALSE))</formula>
    </cfRule>
    <cfRule type="expression" dxfId="359" priority="1795" stopIfTrue="1">
      <formula>IF(OR(CIR_16="XP",CIR_16="PP"),TRUE,FALSE)</formula>
    </cfRule>
    <cfRule type="expression" dxfId="358" priority="1796" stopIfTrue="1">
      <formula>IF(OR(CIR_16="M",CIR_16="MC"),TRUE,FALSE)</formula>
    </cfRule>
  </conditionalFormatting>
  <conditionalFormatting sqref="CA12:CA20">
    <cfRule type="expression" dxfId="357" priority="1797" stopIfTrue="1">
      <formula>IF(ERROR&gt;0,TRUE,IF(CIRCUITS&lt;17,TRUE,FALSE))</formula>
    </cfRule>
    <cfRule type="expression" dxfId="356" priority="1798" stopIfTrue="1">
      <formula>IF(OR(CIR_17="P",CIR_17="PP",CIR_17="PTP",CIR_17="XP",CIR_17="MC",CIR_17="M",CIR_17="MB",CIR_17="MD"),TRUE,FALSE)</formula>
    </cfRule>
  </conditionalFormatting>
  <conditionalFormatting sqref="CA21">
    <cfRule type="expression" dxfId="355" priority="1799" stopIfTrue="1">
      <formula>IF(ERROR&gt;0,TRUE,IF(CIRCUITS&lt;17,TRUE,FALSE))</formula>
    </cfRule>
    <cfRule type="expression" dxfId="354" priority="1800" stopIfTrue="1">
      <formula>IF(OR(CIR_17="P",CIR_17="PP",CIR_17="PTP",CIR_17="M",CIR_17="MC",CIR_17="MB",CIR_17="MD"),TRUE,FALSE)</formula>
    </cfRule>
  </conditionalFormatting>
  <conditionalFormatting sqref="CA22:CA23">
    <cfRule type="expression" dxfId="353" priority="1801" stopIfTrue="1">
      <formula>IF(ERROR&gt;0,TRUE,IF(CIRCUITS&lt;17,TRUE,FALSE))</formula>
    </cfRule>
    <cfRule type="expression" dxfId="352" priority="1802" stopIfTrue="1">
      <formula>IF(OR(CIR_17="P",CIR_17="PP",CIR_17="PTP",CIR_17="M",CIR_17="MC",CIR_17="MB",CIR_17="MD"),TRUE,FALSE)</formula>
    </cfRule>
  </conditionalFormatting>
  <conditionalFormatting sqref="CA24">
    <cfRule type="expression" dxfId="351" priority="1803" stopIfTrue="1">
      <formula>IF(ERROR&gt;0,TRUE,IF(CIRCUITS&lt;17,TRUE,FALSE))</formula>
    </cfRule>
    <cfRule type="expression" dxfId="350" priority="1804" stopIfTrue="1">
      <formula>IF(OR(CIR_17="P",CIR_17="PP",CIR_17="PTP",CIR_17="M",CIR_17="MC",CIR_17="MB",CIR_17="MD"),TRUE,FALSE)</formula>
    </cfRule>
    <cfRule type="expression" dxfId="349" priority="1805" stopIfTrue="1">
      <formula>IF(CIR_17="XP",TRUE,FALSE)</formula>
    </cfRule>
  </conditionalFormatting>
  <conditionalFormatting sqref="CB21">
    <cfRule type="expression" dxfId="348" priority="1806" stopIfTrue="1">
      <formula>IF(ERROR&gt;0,TRUE,IF(CIRCUITS&lt;17,TRUE,FALSE))</formula>
    </cfRule>
    <cfRule type="expression" dxfId="347" priority="1807" stopIfTrue="1">
      <formula>IF(OR(CIR_17="P",CIR_17="PP",CIR_17="PTP",CIR_17="M",CIR_17="MC",CIR_17="MB",CIR_17="MD"),TRUE,FALSE)</formula>
    </cfRule>
  </conditionalFormatting>
  <conditionalFormatting sqref="CB22:CB23">
    <cfRule type="expression" dxfId="346" priority="1808" stopIfTrue="1">
      <formula>IF(ERROR&gt;0,TRUE,IF(CIRCUITS&lt;17,TRUE,FALSE))</formula>
    </cfRule>
    <cfRule type="expression" dxfId="345" priority="1809" stopIfTrue="1">
      <formula>IF(OR(CIR_17="P",CIR_17="PP",CIR_17="PTP",CIR_17="M",CIR_17="MC",CIR_17="MB",CIR_17="MD"),TRUE,FALSE)</formula>
    </cfRule>
  </conditionalFormatting>
  <conditionalFormatting sqref="CB24">
    <cfRule type="expression" dxfId="344" priority="1810" stopIfTrue="1">
      <formula>IF(ERROR&gt;0,TRUE,IF(CIRCUITS&lt;17,TRUE,FALSE))</formula>
    </cfRule>
    <cfRule type="expression" dxfId="343" priority="1811" stopIfTrue="1">
      <formula>IF(OR(CIR_17="P",CIR_17="PP",CIR_17="PTP",CIR_17="M",CIR_17="MC",CIR_17="MB",CIR_17="MD"),TRUE,FALSE)</formula>
    </cfRule>
  </conditionalFormatting>
  <conditionalFormatting sqref="BY23">
    <cfRule type="expression" dxfId="342" priority="1812" stopIfTrue="1">
      <formula>IF(ERROR&gt;0,TRUE,IF(CIRCUITS&lt;16,TRUE,FALSE))</formula>
    </cfRule>
    <cfRule type="expression" dxfId="341" priority="1813" stopIfTrue="1">
      <formula>IF(OR(CIR_16="MD",CIR_16="MC",CIR_16="M"),TRUE,FALSE)</formula>
    </cfRule>
  </conditionalFormatting>
  <conditionalFormatting sqref="BY24">
    <cfRule type="expression" dxfId="340" priority="1814" stopIfTrue="1">
      <formula>IF(ERROR&gt;0,TRUE,IF(CIRCUITS&lt;16,TRUE,FALSE))</formula>
    </cfRule>
    <cfRule type="expression" dxfId="339" priority="1815" stopIfTrue="1">
      <formula>IF(OR(CIR_16="MD",CIR_16="MC",CIR_16="M"),TRUE,FALSE)</formula>
    </cfRule>
  </conditionalFormatting>
  <conditionalFormatting sqref="CC23">
    <cfRule type="expression" dxfId="338" priority="1816" stopIfTrue="1">
      <formula>IF(ERROR&gt;0,TRUE,IF(CIRCUITS&lt;17,TRUE,FALSE))</formula>
    </cfRule>
    <cfRule type="expression" dxfId="337" priority="1817" stopIfTrue="1">
      <formula>IF(OR(CIR_17="MD",CIR_17="MC",CIR_17="M"),TRUE,FALSE)</formula>
    </cfRule>
  </conditionalFormatting>
  <conditionalFormatting sqref="CC24">
    <cfRule type="expression" dxfId="336" priority="1818" stopIfTrue="1">
      <formula>IF(ERROR&gt;0,TRUE,IF(CIRCUITS&lt;17,TRUE,FALSE))</formula>
    </cfRule>
    <cfRule type="expression" dxfId="335" priority="1819" stopIfTrue="1">
      <formula>IF(OR(CIR_17="MD",CIR_17="MC",CIR_17="M"),TRUE,FALSE)</formula>
    </cfRule>
  </conditionalFormatting>
  <conditionalFormatting sqref="CA25:CA33">
    <cfRule type="expression" dxfId="334" priority="1820" stopIfTrue="1">
      <formula>IF(ERROR&gt;0,TRUE,IF(CIRCUITS&lt;17,TRUE,FALSE))</formula>
    </cfRule>
    <cfRule type="expression" dxfId="333" priority="1821" stopIfTrue="1">
      <formula>IF(OR(CIR_17="XP",CIR_17="PP",CIR_17="M",CIR_17="MC",CIR_17="PTP"),TRUE,FALSE)</formula>
    </cfRule>
  </conditionalFormatting>
  <conditionalFormatting sqref="CA34">
    <cfRule type="expression" dxfId="332" priority="1822" stopIfTrue="1">
      <formula>IF(ERROR&gt;0,TRUE,IF(CIRCUITS&lt;17,TRUE,FALSE))</formula>
    </cfRule>
    <cfRule type="expression" dxfId="331" priority="1823" stopIfTrue="1">
      <formula>IF(OR(CIR_17="XP",CIR_17="PP"),TRUE,FALSE)</formula>
    </cfRule>
    <cfRule type="expression" dxfId="330" priority="1824" stopIfTrue="1">
      <formula>IF(OR(CIR_17="M",CIR_17="MC"),TRUE,FALSE)</formula>
    </cfRule>
  </conditionalFormatting>
  <conditionalFormatting sqref="CB34">
    <cfRule type="expression" dxfId="329" priority="1825" stopIfTrue="1">
      <formula>IF(ERROR&gt;0,TRUE,IF(CIRCUITS&lt;17,TRUE,FALSE))</formula>
    </cfRule>
    <cfRule type="expression" dxfId="328" priority="1826" stopIfTrue="1">
      <formula>IF(OR(CIR_17="XP",CIR_17="PP"),TRUE,FALSE)</formula>
    </cfRule>
    <cfRule type="expression" dxfId="327" priority="1827" stopIfTrue="1">
      <formula>IF(OR(CIR_17="M",CIR_17="MC"),TRUE,FALSE)</formula>
    </cfRule>
  </conditionalFormatting>
  <conditionalFormatting sqref="CE12:CE20">
    <cfRule type="expression" dxfId="326" priority="1828" stopIfTrue="1">
      <formula>IF(ERROR&gt;0,TRUE,IF(CIRCUITS&lt;18,TRUE,FALSE))</formula>
    </cfRule>
    <cfRule type="expression" dxfId="325" priority="1829" stopIfTrue="1">
      <formula>IF(OR(CIR_18="P",CIR_18="PP",CIR_18="PTP",CIR_18="XP",CIR_18="MC",CIR_18="M",CIR_18="MB",CIR_18="MD"),TRUE,FALSE)</formula>
    </cfRule>
  </conditionalFormatting>
  <conditionalFormatting sqref="CE21">
    <cfRule type="expression" dxfId="324" priority="1830" stopIfTrue="1">
      <formula>IF(ERROR&gt;0,TRUE,IF(CIRCUITS&lt;18,TRUE,FALSE))</formula>
    </cfRule>
    <cfRule type="expression" dxfId="323" priority="1831" stopIfTrue="1">
      <formula>IF(OR(CIR_18="P",CIR_18="PP",CIR_18="PTP",CIR_18="M",CIR_18="MC",CIR_18="MB",CIR_18="MD"),TRUE,FALSE)</formula>
    </cfRule>
  </conditionalFormatting>
  <conditionalFormatting sqref="CE22:CE23">
    <cfRule type="expression" dxfId="322" priority="1832" stopIfTrue="1">
      <formula>IF(ERROR&gt;0,TRUE,IF(CIRCUITS&lt;18,TRUE,FALSE))</formula>
    </cfRule>
    <cfRule type="expression" dxfId="321" priority="1833" stopIfTrue="1">
      <formula>IF(OR(CIR_18="P",CIR_18="PP",CIR_18="PTP",CIR_18="M",CIR_18="MC",CIR_18="MB",CIR_18="MD"),TRUE,FALSE)</formula>
    </cfRule>
  </conditionalFormatting>
  <conditionalFormatting sqref="CE24">
    <cfRule type="expression" dxfId="320" priority="1834" stopIfTrue="1">
      <formula>IF(ERROR&gt;0,TRUE,IF(CIRCUITS&lt;18,TRUE,FALSE))</formula>
    </cfRule>
    <cfRule type="expression" dxfId="319" priority="1835" stopIfTrue="1">
      <formula>IF(OR(CIR_18="P",CIR_18="PP",CIR_18="PTP",CIR_18="M",CIR_18="MC",CIR_18="MB",CIR_18="MD"),TRUE,FALSE)</formula>
    </cfRule>
    <cfRule type="expression" dxfId="318" priority="1836" stopIfTrue="1">
      <formula>IF(CIR_18="XP",TRUE,FALSE)</formula>
    </cfRule>
  </conditionalFormatting>
  <conditionalFormatting sqref="CF21">
    <cfRule type="expression" dxfId="317" priority="1837" stopIfTrue="1">
      <formula>IF(ERROR&gt;0,TRUE,IF(CIRCUITS&lt;18,TRUE,FALSE))</formula>
    </cfRule>
    <cfRule type="expression" dxfId="316" priority="1838" stopIfTrue="1">
      <formula>IF(OR(CIR_18="P",CIR_18="PP",CIR_18="PTP",CIR_18="M",CIR_18="MC",CIR_18="MB",CIR_18="MD"),TRUE,FALSE)</formula>
    </cfRule>
  </conditionalFormatting>
  <conditionalFormatting sqref="CF22:CF23">
    <cfRule type="expression" dxfId="315" priority="1839" stopIfTrue="1">
      <formula>IF(ERROR&gt;0,TRUE,IF(CIRCUITS&lt;18,TRUE,FALSE))</formula>
    </cfRule>
    <cfRule type="expression" dxfId="314" priority="1840" stopIfTrue="1">
      <formula>IF(OR(CIR_18="P",CIR_18="PP",CIR_18="PTP",CIR_18="M",CIR_18="MC",CIR_18="MB",CIR_18="MD"),TRUE,FALSE)</formula>
    </cfRule>
  </conditionalFormatting>
  <conditionalFormatting sqref="CF24">
    <cfRule type="expression" dxfId="313" priority="1841" stopIfTrue="1">
      <formula>IF(ERROR&gt;0,TRUE,IF(CIRCUITS&lt;18,TRUE,FALSE))</formula>
    </cfRule>
    <cfRule type="expression" dxfId="312" priority="1842" stopIfTrue="1">
      <formula>IF(OR(CIR_18="P",CIR_18="PP",CIR_18="PTP",CIR_18="M",CIR_18="MC",CIR_18="MB",CIR_18="MD"),TRUE,FALSE)</formula>
    </cfRule>
  </conditionalFormatting>
  <conditionalFormatting sqref="CE25:CE33">
    <cfRule type="expression" dxfId="311" priority="1843" stopIfTrue="1">
      <formula>IF(ERROR&gt;0,TRUE,IF(CIRCUITS&lt;18,TRUE,FALSE))</formula>
    </cfRule>
    <cfRule type="expression" dxfId="310" priority="1844" stopIfTrue="1">
      <formula>IF(OR(CIR_18="XP",CIR_18="PP",CIR_18="M",CIR_18="MC",CIR_18="PTP"),TRUE,FALSE)</formula>
    </cfRule>
  </conditionalFormatting>
  <conditionalFormatting sqref="CE34">
    <cfRule type="expression" dxfId="309" priority="1845" stopIfTrue="1">
      <formula>IF(ERROR&gt;0,TRUE,IF(CIRCUITS&lt;18,TRUE,FALSE))</formula>
    </cfRule>
    <cfRule type="expression" dxfId="308" priority="1846" stopIfTrue="1">
      <formula>IF(OR(CIR_18="XP",CIR_18="PP"),TRUE,FALSE)</formula>
    </cfRule>
    <cfRule type="expression" dxfId="307" priority="1847" stopIfTrue="1">
      <formula>IF(OR(CIR_18="M",CIR_18="MC"),TRUE,FALSE)</formula>
    </cfRule>
  </conditionalFormatting>
  <conditionalFormatting sqref="CF34">
    <cfRule type="expression" dxfId="306" priority="1848" stopIfTrue="1">
      <formula>IF(ERROR&gt;0,TRUE,IF(CIRCUITS&lt;18,TRUE,FALSE))</formula>
    </cfRule>
    <cfRule type="expression" dxfId="305" priority="1849" stopIfTrue="1">
      <formula>IF(OR(CIR_18="XP",CIR_18="PP"),TRUE,FALSE)</formula>
    </cfRule>
    <cfRule type="expression" dxfId="304" priority="1850" stopIfTrue="1">
      <formula>IF(OR(CIR_18="M",CIR_18="MC"),TRUE,FALSE)</formula>
    </cfRule>
  </conditionalFormatting>
  <conditionalFormatting sqref="CG23">
    <cfRule type="expression" dxfId="303" priority="1851" stopIfTrue="1">
      <formula>IF(ERROR&gt;0,TRUE,IF(CIRCUITS&lt;18,TRUE,FALSE))</formula>
    </cfRule>
    <cfRule type="expression" dxfId="302" priority="1852" stopIfTrue="1">
      <formula>IF(OR(CIR_18="MD",CIR_18="MC",CIR_18="M"),TRUE,FALSE)</formula>
    </cfRule>
  </conditionalFormatting>
  <conditionalFormatting sqref="CG24">
    <cfRule type="expression" dxfId="301" priority="1853" stopIfTrue="1">
      <formula>IF(ERROR&gt;0,TRUE,IF(CIRCUITS&lt;18,TRUE,FALSE))</formula>
    </cfRule>
    <cfRule type="expression" dxfId="300" priority="1854" stopIfTrue="1">
      <formula>IF(OR(CIR_18="MD",CIR_18="MC",CIR_18="M"),TRUE,FALSE)</formula>
    </cfRule>
  </conditionalFormatting>
  <conditionalFormatting sqref="CI12:CI20">
    <cfRule type="expression" dxfId="299" priority="1855" stopIfTrue="1">
      <formula>IF(ERROR&gt;0,TRUE,IF(CIRCUITS&lt;19,TRUE,FALSE))</formula>
    </cfRule>
    <cfRule type="expression" dxfId="298" priority="1856" stopIfTrue="1">
      <formula>IF(OR(CIR_19="P",CIR_19="PP",CIR_19="PTP",CIR_19="XP",CIR_19="MC",CIR_19="M",CIR_19="MB",CIR_19="MD"),TRUE,FALSE)</formula>
    </cfRule>
  </conditionalFormatting>
  <conditionalFormatting sqref="CI21">
    <cfRule type="expression" dxfId="297" priority="1857" stopIfTrue="1">
      <formula>IF(ERROR&gt;0,TRUE,IF(CIRCUITS&lt;19,TRUE,FALSE))</formula>
    </cfRule>
    <cfRule type="expression" dxfId="296" priority="1858" stopIfTrue="1">
      <formula>IF(OR(CIR_19="P",CIR_19="PP",CIR_19="PTP",CIR_19="M",CIR_19="MC",CIR_19="MB",CIR_19="MD"),TRUE,FALSE)</formula>
    </cfRule>
  </conditionalFormatting>
  <conditionalFormatting sqref="CI22:CI23">
    <cfRule type="expression" dxfId="295" priority="1859" stopIfTrue="1">
      <formula>IF(ERROR&gt;0,TRUE,IF(CIRCUITS&lt;19,TRUE,FALSE))</formula>
    </cfRule>
    <cfRule type="expression" dxfId="294" priority="1860" stopIfTrue="1">
      <formula>IF(OR(CIR_19="P",CIR_19="PP",CIR_19="PTP",CIR_19="M",CIR_19="MC",CIR_19="MB",CIR_19="MD"),TRUE,FALSE)</formula>
    </cfRule>
  </conditionalFormatting>
  <conditionalFormatting sqref="CI24">
    <cfRule type="expression" dxfId="293" priority="1861" stopIfTrue="1">
      <formula>IF(ERROR&gt;0,TRUE,IF(CIRCUITS&lt;19,TRUE,FALSE))</formula>
    </cfRule>
    <cfRule type="expression" dxfId="292" priority="1862" stopIfTrue="1">
      <formula>IF(OR(CIR_19="P",CIR_19="PP",CIR_19="PTP",CIR_19="M",CIR_19="MC",CIR_19="MB",CIR_19="MD"),TRUE,FALSE)</formula>
    </cfRule>
    <cfRule type="expression" dxfId="291" priority="1863" stopIfTrue="1">
      <formula>IF(CIR_19="XP",TRUE,FALSE)</formula>
    </cfRule>
  </conditionalFormatting>
  <conditionalFormatting sqref="CJ21">
    <cfRule type="expression" dxfId="290" priority="1864" stopIfTrue="1">
      <formula>IF(ERROR&gt;0,TRUE,IF(CIRCUITS&lt;19,TRUE,FALSE))</formula>
    </cfRule>
    <cfRule type="expression" dxfId="289" priority="1865" stopIfTrue="1">
      <formula>IF(OR(CIR_19="P",CIR_19="PP",CIR_19="PTP",CIR_19="M",CIR_19="MC",CIR_19="MB",CIR_19="MD"),TRUE,FALSE)</formula>
    </cfRule>
  </conditionalFormatting>
  <conditionalFormatting sqref="CJ22:CJ23">
    <cfRule type="expression" dxfId="288" priority="1866" stopIfTrue="1">
      <formula>IF(ERROR&gt;0,TRUE,IF(CIRCUITS&lt;19,TRUE,FALSE))</formula>
    </cfRule>
    <cfRule type="expression" dxfId="287" priority="1867" stopIfTrue="1">
      <formula>IF(OR(CIR_19="P",CIR_19="PP",CIR_19="PTP",CIR_19="M",CIR_19="MC",CIR_19="MB",CIR_19="MD"),TRUE,FALSE)</formula>
    </cfRule>
  </conditionalFormatting>
  <conditionalFormatting sqref="CJ24">
    <cfRule type="expression" dxfId="286" priority="1868" stopIfTrue="1">
      <formula>IF(ERROR&gt;0,TRUE,IF(CIRCUITS&lt;19,TRUE,FALSE))</formula>
    </cfRule>
    <cfRule type="expression" dxfId="285" priority="1869" stopIfTrue="1">
      <formula>IF(OR(CIR_19="P",CIR_19="PP",CIR_19="PTP",CIR_19="M",CIR_19="MC",CIR_19="MB",CIR_19="MD"),TRUE,FALSE)</formula>
    </cfRule>
  </conditionalFormatting>
  <conditionalFormatting sqref="CK23">
    <cfRule type="expression" dxfId="284" priority="1870" stopIfTrue="1">
      <formula>IF(ERROR&gt;0,TRUE,IF(CIRCUITS&lt;19,TRUE,FALSE))</formula>
    </cfRule>
    <cfRule type="expression" dxfId="283" priority="1871" stopIfTrue="1">
      <formula>IF(OR(CIR_19="MD",CIR_19="MC",CIR_19="M"),TRUE,FALSE)</formula>
    </cfRule>
  </conditionalFormatting>
  <conditionalFormatting sqref="CK24">
    <cfRule type="expression" dxfId="282" priority="1872" stopIfTrue="1">
      <formula>IF(ERROR&gt;0,TRUE,IF(CIRCUITS&lt;19,TRUE,FALSE))</formula>
    </cfRule>
    <cfRule type="expression" dxfId="281" priority="1873" stopIfTrue="1">
      <formula>IF(OR(CIR_19="MD",CIR_19="MC",CIR_19="M"),TRUE,FALSE)</formula>
    </cfRule>
  </conditionalFormatting>
  <conditionalFormatting sqref="CI25:CI33">
    <cfRule type="expression" dxfId="280" priority="1874" stopIfTrue="1">
      <formula>IF(ERROR&gt;0,TRUE,IF(CIRCUITS&lt;19,TRUE,FALSE))</formula>
    </cfRule>
    <cfRule type="expression" dxfId="279" priority="1875" stopIfTrue="1">
      <formula>IF(OR(CIR_19="XP",CIR_19="PP",CIR_19="M",CIR_19="MC",CIR_19="PTP"),TRUE,FALSE)</formula>
    </cfRule>
  </conditionalFormatting>
  <conditionalFormatting sqref="CI34">
    <cfRule type="expression" dxfId="278" priority="1876" stopIfTrue="1">
      <formula>IF(ERROR&gt;0,TRUE,IF(CIRCUITS&lt;19,TRUE,FALSE))</formula>
    </cfRule>
    <cfRule type="expression" dxfId="277" priority="1877" stopIfTrue="1">
      <formula>IF(OR(CIR_19="XP",CIR_19="PP"),TRUE,FALSE)</formula>
    </cfRule>
    <cfRule type="expression" dxfId="276" priority="1878" stopIfTrue="1">
      <formula>IF(OR(CIR_19="M",CIR_19="MC"),TRUE,FALSE)</formula>
    </cfRule>
  </conditionalFormatting>
  <conditionalFormatting sqref="CJ34">
    <cfRule type="expression" dxfId="275" priority="1879" stopIfTrue="1">
      <formula>IF(ERROR&gt;0,TRUE,IF(CIRCUITS&lt;19,TRUE,FALSE))</formula>
    </cfRule>
    <cfRule type="expression" dxfId="274" priority="1880" stopIfTrue="1">
      <formula>IF(OR(CIR_19="XP",CIR_19="PP"),TRUE,FALSE)</formula>
    </cfRule>
    <cfRule type="expression" dxfId="273" priority="1881" stopIfTrue="1">
      <formula>IF(OR(CIR_19="M",CIR_19="MC"),TRUE,FALSE)</formula>
    </cfRule>
  </conditionalFormatting>
  <conditionalFormatting sqref="CM12:CM20">
    <cfRule type="expression" dxfId="272" priority="1882" stopIfTrue="1">
      <formula>IF(ERROR&gt;0,TRUE,IF(CIRCUITS&lt;20,TRUE,FALSE))</formula>
    </cfRule>
    <cfRule type="expression" dxfId="271" priority="1883" stopIfTrue="1">
      <formula>IF(OR(CIR_20="P",CIR_20="PP",CIR_20="PTP",CIR_20="XP",CIR_20="MC",CIR_20="M",CIR_20="MB",CIR_20="MD"),TRUE,FALSE)</formula>
    </cfRule>
  </conditionalFormatting>
  <conditionalFormatting sqref="CM21">
    <cfRule type="expression" dxfId="270" priority="1884" stopIfTrue="1">
      <formula>IF(ERROR&gt;0,TRUE,IF(CIRCUITS&lt;20,TRUE,FALSE))</formula>
    </cfRule>
    <cfRule type="expression" dxfId="269" priority="1885" stopIfTrue="1">
      <formula>IF(OR(CIR_20="P",CIR_20="PP",CIR_20="PTP",CIR_20="M",CIR_20="MC",CIR_20="MB",CIR_20="MD"),TRUE,FALSE)</formula>
    </cfRule>
  </conditionalFormatting>
  <conditionalFormatting sqref="CM22:CM23">
    <cfRule type="expression" dxfId="268" priority="1886" stopIfTrue="1">
      <formula>IF(ERROR&gt;0,TRUE,IF(CIRCUITS&lt;20,TRUE,FALSE))</formula>
    </cfRule>
    <cfRule type="expression" dxfId="267" priority="1887" stopIfTrue="1">
      <formula>IF(OR(CIR_20="P",CIR_20="PP",CIR_20="PTP",CIR_20="M",CIR_20="MC",CIR_20="MB",CIR_20="MD"),TRUE,FALSE)</formula>
    </cfRule>
  </conditionalFormatting>
  <conditionalFormatting sqref="CM24">
    <cfRule type="expression" dxfId="266" priority="1888" stopIfTrue="1">
      <formula>IF(ERROR&gt;0,TRUE,IF(CIRCUITS&lt;20,TRUE,FALSE))</formula>
    </cfRule>
    <cfRule type="expression" dxfId="265" priority="1889" stopIfTrue="1">
      <formula>IF(OR(CIR_20="P",CIR_20="PP",CIR_20="PTP",CIR_20="M",CIR_20="MC",CIR_20="MB",CIR_20="MD"),TRUE,FALSE)</formula>
    </cfRule>
    <cfRule type="expression" dxfId="264" priority="1890" stopIfTrue="1">
      <formula>IF(CIR_20="XP",TRUE,FALSE)</formula>
    </cfRule>
  </conditionalFormatting>
  <conditionalFormatting sqref="CN21">
    <cfRule type="expression" dxfId="263" priority="1891" stopIfTrue="1">
      <formula>IF(ERROR&gt;0,TRUE,IF(CIRCUITS&lt;20,TRUE,FALSE))</formula>
    </cfRule>
    <cfRule type="expression" dxfId="262" priority="1892" stopIfTrue="1">
      <formula>IF(OR(CIR_20="P",CIR_20="PP",CIR_20="PTP",CIR_20="M",CIR_20="MC",CIR_20="MB",CIR_20="MD"),TRUE,FALSE)</formula>
    </cfRule>
  </conditionalFormatting>
  <conditionalFormatting sqref="CN22:CN23">
    <cfRule type="expression" dxfId="261" priority="1893" stopIfTrue="1">
      <formula>IF(ERROR&gt;0,TRUE,IF(CIRCUITS&lt;20,TRUE,FALSE))</formula>
    </cfRule>
    <cfRule type="expression" dxfId="260" priority="1894" stopIfTrue="1">
      <formula>IF(OR(CIR_20="P",CIR_20="PP",CIR_20="PTP",CIR_20="M",CIR_20="MC",CIR_20="MB",CIR_20="MD"),TRUE,FALSE)</formula>
    </cfRule>
  </conditionalFormatting>
  <conditionalFormatting sqref="CN24">
    <cfRule type="expression" dxfId="259" priority="1895" stopIfTrue="1">
      <formula>IF(ERROR&gt;0,TRUE,IF(CIRCUITS&lt;20,TRUE,FALSE))</formula>
    </cfRule>
    <cfRule type="expression" dxfId="258" priority="1896" stopIfTrue="1">
      <formula>IF(OR(CIR_20="P",CIR_20="PP",CIR_20="PTP",CIR_20="M",CIR_20="MC",CIR_20="MB",CIR_20="MD"),TRUE,FALSE)</formula>
    </cfRule>
  </conditionalFormatting>
  <conditionalFormatting sqref="CO23">
    <cfRule type="expression" dxfId="257" priority="1897" stopIfTrue="1">
      <formula>IF(ERROR&gt;0,TRUE,IF(CIRCUITS&lt;20,TRUE,FALSE))</formula>
    </cfRule>
    <cfRule type="expression" dxfId="256" priority="1898" stopIfTrue="1">
      <formula>IF(OR(CIR_20="MD",CIR_20="MC",CIR_20="M"),TRUE,FALSE)</formula>
    </cfRule>
  </conditionalFormatting>
  <conditionalFormatting sqref="CO24">
    <cfRule type="expression" dxfId="255" priority="1899" stopIfTrue="1">
      <formula>IF(ERROR&gt;0,TRUE,IF(CIRCUITS&lt;20,TRUE,FALSE))</formula>
    </cfRule>
    <cfRule type="expression" dxfId="254" priority="1900" stopIfTrue="1">
      <formula>IF(OR(CIR_20="MD",CIR_20="MC",CIR_20="M"),TRUE,FALSE)</formula>
    </cfRule>
  </conditionalFormatting>
  <conditionalFormatting sqref="CM25:CM33">
    <cfRule type="expression" dxfId="253" priority="1901" stopIfTrue="1">
      <formula>IF(ERROR&gt;0,TRUE,IF(CIRCUITS&lt;20,TRUE,FALSE))</formula>
    </cfRule>
    <cfRule type="expression" dxfId="252" priority="1902" stopIfTrue="1">
      <formula>IF(OR(CIR_20="XP",CIR_20="PP",CIR_20="M",CIR_20="MC",CIR_20="PTP"),TRUE,FALSE)</formula>
    </cfRule>
  </conditionalFormatting>
  <conditionalFormatting sqref="CM34">
    <cfRule type="expression" dxfId="251" priority="1903" stopIfTrue="1">
      <formula>IF(ERROR&gt;0,TRUE,IF(CIRCUITS&lt;20,TRUE,FALSE))</formula>
    </cfRule>
    <cfRule type="expression" dxfId="250" priority="1904" stopIfTrue="1">
      <formula>IF(OR(CIR_20="XP",CIR_20="PP"),TRUE,FALSE)</formula>
    </cfRule>
    <cfRule type="expression" dxfId="249" priority="1905" stopIfTrue="1">
      <formula>IF(OR(CIR_20="M",CIR_20="MC"),TRUE,FALSE)</formula>
    </cfRule>
  </conditionalFormatting>
  <conditionalFormatting sqref="CN34">
    <cfRule type="expression" dxfId="248" priority="1906" stopIfTrue="1">
      <formula>IF(ERROR&gt;0,TRUE,IF(CIRCUITS&lt;20,TRUE,FALSE))</formula>
    </cfRule>
    <cfRule type="expression" dxfId="247" priority="1907" stopIfTrue="1">
      <formula>IF(OR(CIR_20="XP",CIR_20="PP"),TRUE,FALSE)</formula>
    </cfRule>
    <cfRule type="expression" dxfId="246" priority="1908" stopIfTrue="1">
      <formula>IF(OR(CIR_20="M",CIR_20="MC"),TRUE,FALSE)</formula>
    </cfRule>
  </conditionalFormatting>
  <conditionalFormatting sqref="CQ12:CQ20">
    <cfRule type="expression" dxfId="245" priority="1909" stopIfTrue="1">
      <formula>IF(ERROR&gt;0,TRUE,IF(CIRCUITS&lt;21,TRUE,FALSE))</formula>
    </cfRule>
    <cfRule type="expression" dxfId="244" priority="1910" stopIfTrue="1">
      <formula>IF(OR(CIR_21="P",CIR_21="PP",CIR_21="PTP",CIR_21="XP",CIR_21="MC",CIR_21="M",CIR_21="MB",CIR_21="MD"),TRUE,FALSE)</formula>
    </cfRule>
  </conditionalFormatting>
  <conditionalFormatting sqref="CQ21">
    <cfRule type="expression" dxfId="243" priority="1911" stopIfTrue="1">
      <formula>IF(ERROR&gt;0,TRUE,IF(CIRCUITS&lt;21,TRUE,FALSE))</formula>
    </cfRule>
    <cfRule type="expression" dxfId="242" priority="1912" stopIfTrue="1">
      <formula>IF(OR(CIR_21="P",CIR_21="PP",CIR_21="PTP",CIR_21="M",CIR_21="MC",CIR_21="MB",CIR_21="MD"),TRUE,FALSE)</formula>
    </cfRule>
  </conditionalFormatting>
  <conditionalFormatting sqref="CQ22:CQ23">
    <cfRule type="expression" dxfId="241" priority="1913" stopIfTrue="1">
      <formula>IF(ERROR&gt;0,TRUE,IF(CIRCUITS&lt;21,TRUE,FALSE))</formula>
    </cfRule>
    <cfRule type="expression" dxfId="240" priority="1914" stopIfTrue="1">
      <formula>IF(OR(CIR_21="P",CIR_21="PP",CIR_21="PTP",CIR_21="M",CIR_21="MC",CIR_21="MB",CIR_21="MD"),TRUE,FALSE)</formula>
    </cfRule>
  </conditionalFormatting>
  <conditionalFormatting sqref="CQ24">
    <cfRule type="expression" dxfId="239" priority="1915" stopIfTrue="1">
      <formula>IF(ERROR&gt;0,TRUE,IF(CIRCUITS&lt;21,TRUE,FALSE))</formula>
    </cfRule>
    <cfRule type="expression" dxfId="238" priority="1916" stopIfTrue="1">
      <formula>IF(OR(CIR_21="P",CIR_21="PP",CIR_21="PTP",CIR_21="M",CIR_21="MC",CIR_21="MB",CIR_21="MD"),TRUE,FALSE)</formula>
    </cfRule>
    <cfRule type="expression" dxfId="237" priority="1917" stopIfTrue="1">
      <formula>IF(CIR_21="XP",TRUE,FALSE)</formula>
    </cfRule>
  </conditionalFormatting>
  <conditionalFormatting sqref="CR21">
    <cfRule type="expression" dxfId="236" priority="1918" stopIfTrue="1">
      <formula>IF(ERROR&gt;0,TRUE,IF(CIRCUITS&lt;21,TRUE,FALSE))</formula>
    </cfRule>
    <cfRule type="expression" dxfId="235" priority="1919" stopIfTrue="1">
      <formula>IF(OR(CIR_21="P",CIR_21="PP",CIR_21="PTP",CIR_21="M",CIR_21="MC",CIR_21="MB",CIR_21="MD"),TRUE,FALSE)</formula>
    </cfRule>
  </conditionalFormatting>
  <conditionalFormatting sqref="CR22:CR23">
    <cfRule type="expression" dxfId="234" priority="1920" stopIfTrue="1">
      <formula>IF(ERROR&gt;0,TRUE,IF(CIRCUITS&lt;21,TRUE,FALSE))</formula>
    </cfRule>
    <cfRule type="expression" dxfId="233" priority="1921" stopIfTrue="1">
      <formula>IF(OR(CIR_21="P",CIR_21="PP",CIR_21="PTP",CIR_21="M",CIR_21="MC",CIR_21="MB",CIR_21="MD"),TRUE,FALSE)</formula>
    </cfRule>
  </conditionalFormatting>
  <conditionalFormatting sqref="CR24">
    <cfRule type="expression" dxfId="232" priority="1922" stopIfTrue="1">
      <formula>IF(ERROR&gt;0,TRUE,IF(CIRCUITS&lt;21,TRUE,FALSE))</formula>
    </cfRule>
    <cfRule type="expression" dxfId="231" priority="1923" stopIfTrue="1">
      <formula>IF(OR(CIR_21="P",CIR_21="PP",CIR_21="PTP",CIR_21="M",CIR_21="MC",CIR_21="MB",CIR_21="MD"),TRUE,FALSE)</formula>
    </cfRule>
  </conditionalFormatting>
  <conditionalFormatting sqref="CS23">
    <cfRule type="expression" dxfId="230" priority="1924" stopIfTrue="1">
      <formula>IF(ERROR&gt;0,TRUE,IF(CIRCUITS&lt;21,TRUE,FALSE))</formula>
    </cfRule>
    <cfRule type="expression" dxfId="229" priority="1925" stopIfTrue="1">
      <formula>IF(OR(CIR_21="MD",CIR_21="MC",CIR_21="M"),TRUE,FALSE)</formula>
    </cfRule>
  </conditionalFormatting>
  <conditionalFormatting sqref="CS24">
    <cfRule type="expression" dxfId="228" priority="1926" stopIfTrue="1">
      <formula>IF(ERROR&gt;0,TRUE,IF(CIRCUITS&lt;21,TRUE,FALSE))</formula>
    </cfRule>
    <cfRule type="expression" dxfId="227" priority="1927" stopIfTrue="1">
      <formula>IF(OR(CIR_21="MD",CIR_21="MC",CIR_21="M"),TRUE,FALSE)</formula>
    </cfRule>
  </conditionalFormatting>
  <conditionalFormatting sqref="CQ25:CQ33">
    <cfRule type="expression" dxfId="226" priority="1928" stopIfTrue="1">
      <formula>IF(ERROR&gt;0,TRUE,IF(CIRCUITS&lt;21,TRUE,FALSE))</formula>
    </cfRule>
    <cfRule type="expression" dxfId="225" priority="1929" stopIfTrue="1">
      <formula>IF(OR(CIR_21="XP",CIR_21="PP",CIR_21="M",CIR_21="MC",CIR_21="PTP"),TRUE,FALSE)</formula>
    </cfRule>
  </conditionalFormatting>
  <conditionalFormatting sqref="CQ34">
    <cfRule type="expression" dxfId="224" priority="1930" stopIfTrue="1">
      <formula>IF(ERROR&gt;0,TRUE,IF(CIRCUITS&lt;21,TRUE,FALSE))</formula>
    </cfRule>
    <cfRule type="expression" dxfId="223" priority="1931" stopIfTrue="1">
      <formula>IF(OR(CIR_21="XP",CIR_21="PP"),TRUE,FALSE)</formula>
    </cfRule>
    <cfRule type="expression" dxfId="222" priority="1932" stopIfTrue="1">
      <formula>IF(OR(CIR_21="M",CIR_21="MC"),TRUE,FALSE)</formula>
    </cfRule>
  </conditionalFormatting>
  <conditionalFormatting sqref="CR34">
    <cfRule type="expression" dxfId="221" priority="1933" stopIfTrue="1">
      <formula>IF(ERROR&gt;0,TRUE,IF(CIRCUITS&lt;21,TRUE,FALSE))</formula>
    </cfRule>
    <cfRule type="expression" dxfId="220" priority="1934" stopIfTrue="1">
      <formula>IF(OR(CIR_21="XP",CIR_21="PP"),TRUE,FALSE)</formula>
    </cfRule>
    <cfRule type="expression" dxfId="219" priority="1935" stopIfTrue="1">
      <formula>IF(OR(CIR_21="M",CIR_21="MC"),TRUE,FALSE)</formula>
    </cfRule>
  </conditionalFormatting>
  <conditionalFormatting sqref="CU12:CU20">
    <cfRule type="expression" dxfId="218" priority="1936" stopIfTrue="1">
      <formula>IF(ERROR&gt;0,TRUE,IF(CIRCUITS&lt;22,TRUE,FALSE))</formula>
    </cfRule>
    <cfRule type="expression" dxfId="217" priority="1937" stopIfTrue="1">
      <formula>IF(OR(CIR_22="P",CIR_22="PP",CIR_22="PTP",CIR_22="XP",CIR_22="MC",CIR_22="M",CIR_22="MB",CIR_22="MD"),TRUE,FALSE)</formula>
    </cfRule>
  </conditionalFormatting>
  <conditionalFormatting sqref="CU21">
    <cfRule type="expression" dxfId="216" priority="1938" stopIfTrue="1">
      <formula>IF(ERROR&gt;0,TRUE,IF(CIRCUITS&lt;22,TRUE,FALSE))</formula>
    </cfRule>
    <cfRule type="expression" dxfId="215" priority="1939" stopIfTrue="1">
      <formula>IF(OR(CIR_22="P",CIR_22="PP",CIR_22="PTP",CIR_22="M",CIR_22="MC",CIR_22="MB",CIR_22="MD"),TRUE,FALSE)</formula>
    </cfRule>
  </conditionalFormatting>
  <conditionalFormatting sqref="CU22:CU23">
    <cfRule type="expression" dxfId="214" priority="1940" stopIfTrue="1">
      <formula>IF(ERROR&gt;0,TRUE,IF(CIRCUITS&lt;22,TRUE,FALSE))</formula>
    </cfRule>
    <cfRule type="expression" dxfId="213" priority="1941" stopIfTrue="1">
      <formula>IF(OR(CIR_22="P",CIR_22="PP",CIR_22="PTP",CIR_22="M",CIR_22="MC",CIR_22="MB",CIR_22="MD"),TRUE,FALSE)</formula>
    </cfRule>
  </conditionalFormatting>
  <conditionalFormatting sqref="CU24">
    <cfRule type="expression" dxfId="212" priority="1942" stopIfTrue="1">
      <formula>IF(ERROR&gt;0,TRUE,IF(CIRCUITS&lt;22,TRUE,FALSE))</formula>
    </cfRule>
    <cfRule type="expression" dxfId="211" priority="1943" stopIfTrue="1">
      <formula>IF(OR(CIR_22="P",CIR_22="PP",CIR_22="PTP",CIR_22="M",CIR_22="MC",CIR_22="MB",CIR_22="MD"),TRUE,FALSE)</formula>
    </cfRule>
    <cfRule type="expression" dxfId="210" priority="1944" stopIfTrue="1">
      <formula>IF(CIR_22="XP",TRUE,FALSE)</formula>
    </cfRule>
  </conditionalFormatting>
  <conditionalFormatting sqref="CV21">
    <cfRule type="expression" dxfId="209" priority="1945" stopIfTrue="1">
      <formula>IF(ERROR&gt;0,TRUE,IF(CIRCUITS&lt;22,TRUE,FALSE))</formula>
    </cfRule>
    <cfRule type="expression" dxfId="208" priority="1946" stopIfTrue="1">
      <formula>IF(OR(CIR_22="P",CIR_22="PP",CIR_22="PTP",CIR_22="M",CIR_22="MC",CIR_22="MB",CIR_22="MD"),TRUE,FALSE)</formula>
    </cfRule>
  </conditionalFormatting>
  <conditionalFormatting sqref="CV22:CV23">
    <cfRule type="expression" dxfId="207" priority="1947" stopIfTrue="1">
      <formula>IF(ERROR&gt;0,TRUE,IF(CIRCUITS&lt;22,TRUE,FALSE))</formula>
    </cfRule>
    <cfRule type="expression" dxfId="206" priority="1948" stopIfTrue="1">
      <formula>IF(OR(CIR_22="P",CIR_22="PP",CIR_22="PTP",CIR_22="M",CIR_22="MC",CIR_22="MB",CIR_22="MD"),TRUE,FALSE)</formula>
    </cfRule>
  </conditionalFormatting>
  <conditionalFormatting sqref="CV24">
    <cfRule type="expression" dxfId="205" priority="1949" stopIfTrue="1">
      <formula>IF(ERROR&gt;0,TRUE,IF(CIRCUITS&lt;22,TRUE,FALSE))</formula>
    </cfRule>
    <cfRule type="expression" dxfId="204" priority="1950" stopIfTrue="1">
      <formula>IF(OR(CIR_22="P",CIR_22="PP",CIR_22="PTP",CIR_22="M",CIR_22="MC",CIR_22="MB",CIR_22="MD"),TRUE,FALSE)</formula>
    </cfRule>
  </conditionalFormatting>
  <conditionalFormatting sqref="CW23">
    <cfRule type="expression" dxfId="203" priority="1951" stopIfTrue="1">
      <formula>IF(ERROR&gt;0,TRUE,IF(CIRCUITS&lt;22,TRUE,FALSE))</formula>
    </cfRule>
    <cfRule type="expression" dxfId="202" priority="1952" stopIfTrue="1">
      <formula>IF(OR(CIR_22="MD",CIR_22="MC",CIR_22="M"),TRUE,FALSE)</formula>
    </cfRule>
  </conditionalFormatting>
  <conditionalFormatting sqref="CW24">
    <cfRule type="expression" dxfId="201" priority="1953" stopIfTrue="1">
      <formula>IF(ERROR&gt;0,TRUE,IF(CIRCUITS&lt;22,TRUE,FALSE))</formula>
    </cfRule>
    <cfRule type="expression" dxfId="200" priority="1954" stopIfTrue="1">
      <formula>IF(OR(CIR_22="MD",CIR_22="MC",CIR_22="M"),TRUE,FALSE)</formula>
    </cfRule>
  </conditionalFormatting>
  <conditionalFormatting sqref="CU25:CU33">
    <cfRule type="expression" dxfId="199" priority="1955" stopIfTrue="1">
      <formula>IF(ERROR&gt;0,TRUE,IF(CIRCUITS&lt;22,TRUE,FALSE))</formula>
    </cfRule>
    <cfRule type="expression" dxfId="198" priority="1956" stopIfTrue="1">
      <formula>IF(OR(CIR_22="XP",CIR_22="PP",CIR_22="M",CIR_22="MC",CIR_22="PTP"),TRUE,FALSE)</formula>
    </cfRule>
  </conditionalFormatting>
  <conditionalFormatting sqref="CU34">
    <cfRule type="expression" dxfId="197" priority="1957" stopIfTrue="1">
      <formula>IF(ERROR&gt;0,TRUE,IF(CIRCUITS&lt;22,TRUE,FALSE))</formula>
    </cfRule>
    <cfRule type="expression" dxfId="196" priority="1958" stopIfTrue="1">
      <formula>IF(OR(CIR_22="XP",CIR_22="PP"),TRUE,FALSE)</formula>
    </cfRule>
    <cfRule type="expression" dxfId="195" priority="1959" stopIfTrue="1">
      <formula>IF(OR(CIR_22="M",CIR_22="MC"),TRUE,FALSE)</formula>
    </cfRule>
  </conditionalFormatting>
  <conditionalFormatting sqref="CV34">
    <cfRule type="expression" dxfId="194" priority="1960" stopIfTrue="1">
      <formula>IF(ERROR&gt;0,TRUE,IF(CIRCUITS&lt;22,TRUE,FALSE))</formula>
    </cfRule>
    <cfRule type="expression" dxfId="193" priority="1961" stopIfTrue="1">
      <formula>IF(OR(CIR_22="XP",CIR_22="PP"),TRUE,FALSE)</formula>
    </cfRule>
    <cfRule type="expression" dxfId="192" priority="1962" stopIfTrue="1">
      <formula>IF(OR(CIR_22="M",CIR_22="MC"),TRUE,FALSE)</formula>
    </cfRule>
  </conditionalFormatting>
  <conditionalFormatting sqref="CY12:CY20">
    <cfRule type="expression" dxfId="191" priority="1963" stopIfTrue="1">
      <formula>IF(ERROR&gt;0,TRUE,IF(CIRCUITS&lt;23,TRUE,FALSE))</formula>
    </cfRule>
    <cfRule type="expression" dxfId="190" priority="1964" stopIfTrue="1">
      <formula>IF(OR(CIR_23="P",CIR_23="PP",CIR_23="PTP",CIR_23="XP",CIR_23="MC",CIR_23="M",CIR_23="MB",CIR_23="MD"),TRUE,FALSE)</formula>
    </cfRule>
  </conditionalFormatting>
  <conditionalFormatting sqref="CY21">
    <cfRule type="expression" dxfId="189" priority="1965" stopIfTrue="1">
      <formula>IF(ERROR&gt;0,TRUE,IF(CIRCUITS&lt;23,TRUE,FALSE))</formula>
    </cfRule>
    <cfRule type="expression" dxfId="188" priority="1966" stopIfTrue="1">
      <formula>IF(OR(CIR_23="P",CIR_23="PP",CIR_23="PTP",CIR_23="M",CIR_23="MC",CIR_23="MB",CIR_23="MD"),TRUE,FALSE)</formula>
    </cfRule>
  </conditionalFormatting>
  <conditionalFormatting sqref="CY22:CY23">
    <cfRule type="expression" dxfId="187" priority="1967" stopIfTrue="1">
      <formula>IF(ERROR&gt;0,TRUE,IF(CIRCUITS&lt;23,TRUE,FALSE))</formula>
    </cfRule>
    <cfRule type="expression" dxfId="186" priority="1968" stopIfTrue="1">
      <formula>IF(OR(CIR_23="P",CIR_23="PP",CIR_23="PTP",CIR_23="M",CIR_23="MC",CIR_23="MB",CIR_23="MD"),TRUE,FALSE)</formula>
    </cfRule>
  </conditionalFormatting>
  <conditionalFormatting sqref="CY24">
    <cfRule type="expression" dxfId="185" priority="1969" stopIfTrue="1">
      <formula>IF(ERROR&gt;0,TRUE,IF(CIRCUITS&lt;23,TRUE,FALSE))</formula>
    </cfRule>
    <cfRule type="expression" dxfId="184" priority="1970" stopIfTrue="1">
      <formula>IF(OR(CIR_23="P",CIR_23="PP",CIR_23="PTP",CIR_23="M",CIR_23="MC",CIR_23="MB",CIR_23="MD"),TRUE,FALSE)</formula>
    </cfRule>
    <cfRule type="expression" dxfId="183" priority="1971" stopIfTrue="1">
      <formula>IF(CIR_23="XP",TRUE,FALSE)</formula>
    </cfRule>
  </conditionalFormatting>
  <conditionalFormatting sqref="CZ21">
    <cfRule type="expression" dxfId="182" priority="1972" stopIfTrue="1">
      <formula>IF(ERROR&gt;0,TRUE,IF(CIRCUITS&lt;23,TRUE,FALSE))</formula>
    </cfRule>
    <cfRule type="expression" dxfId="181" priority="1973" stopIfTrue="1">
      <formula>IF(OR(CIR_23="P",CIR_23="PP",CIR_23="PTP",CIR_23="M",CIR_23="MC",CIR_23="MB",CIR_23="MD"),TRUE,FALSE)</formula>
    </cfRule>
  </conditionalFormatting>
  <conditionalFormatting sqref="CZ22:CZ23">
    <cfRule type="expression" dxfId="180" priority="1974" stopIfTrue="1">
      <formula>IF(ERROR&gt;0,TRUE,IF(CIRCUITS&lt;23,TRUE,FALSE))</formula>
    </cfRule>
    <cfRule type="expression" dxfId="179" priority="1975" stopIfTrue="1">
      <formula>IF(OR(CIR_23="P",CIR_23="PP",CIR_23="PTP",CIR_23="M",CIR_23="MC",CIR_23="MB",CIR_23="MD"),TRUE,FALSE)</formula>
    </cfRule>
  </conditionalFormatting>
  <conditionalFormatting sqref="CZ24">
    <cfRule type="expression" dxfId="178" priority="1976" stopIfTrue="1">
      <formula>IF(ERROR&gt;0,TRUE,IF(CIRCUITS&lt;23,TRUE,FALSE))</formula>
    </cfRule>
    <cfRule type="expression" dxfId="177" priority="1977" stopIfTrue="1">
      <formula>IF(OR(CIR_23="P",CIR_23="PP",CIR_23="PTP",CIR_23="M",CIR_23="MC",CIR_23="MB",CIR_23="MD"),TRUE,FALSE)</formula>
    </cfRule>
  </conditionalFormatting>
  <conditionalFormatting sqref="DA23">
    <cfRule type="expression" dxfId="176" priority="1978" stopIfTrue="1">
      <formula>IF(ERROR&gt;0,TRUE,IF(CIRCUITS&lt;23,TRUE,FALSE))</formula>
    </cfRule>
    <cfRule type="expression" dxfId="175" priority="1979" stopIfTrue="1">
      <formula>IF(OR(CIR_23="MD",CIR_23="MC",CIR_23="M"),TRUE,FALSE)</formula>
    </cfRule>
  </conditionalFormatting>
  <conditionalFormatting sqref="DA24">
    <cfRule type="expression" dxfId="174" priority="1980" stopIfTrue="1">
      <formula>IF(ERROR&gt;0,TRUE,IF(CIRCUITS&lt;23,TRUE,FALSE))</formula>
    </cfRule>
    <cfRule type="expression" dxfId="173" priority="1981" stopIfTrue="1">
      <formula>IF(OR(CIR_23="MD",CIR_23="MC",CIR_23="M"),TRUE,FALSE)</formula>
    </cfRule>
  </conditionalFormatting>
  <conditionalFormatting sqref="CY25:CY33">
    <cfRule type="expression" dxfId="172" priority="1982" stopIfTrue="1">
      <formula>IF(ERROR&gt;0,TRUE,IF(CIRCUITS&lt;23,TRUE,FALSE))</formula>
    </cfRule>
    <cfRule type="expression" dxfId="171" priority="1983" stopIfTrue="1">
      <formula>IF(OR(CIR_23="XP",CIR_23="PP",CIR_23="M",CIR_23="MC",CIR_23="PTP"),TRUE,FALSE)</formula>
    </cfRule>
  </conditionalFormatting>
  <conditionalFormatting sqref="CY34">
    <cfRule type="expression" dxfId="170" priority="1984" stopIfTrue="1">
      <formula>IF(ERROR&gt;0,TRUE,IF(CIRCUITS&lt;23,TRUE,FALSE))</formula>
    </cfRule>
    <cfRule type="expression" dxfId="169" priority="1985" stopIfTrue="1">
      <formula>IF(OR(CIR_23="XP",CIR_23="PP"),TRUE,FALSE)</formula>
    </cfRule>
    <cfRule type="expression" dxfId="168" priority="1986" stopIfTrue="1">
      <formula>IF(OR(CIR_23="M",CIR_23="MC"),TRUE,FALSE)</formula>
    </cfRule>
  </conditionalFormatting>
  <conditionalFormatting sqref="CZ34">
    <cfRule type="expression" dxfId="167" priority="1987" stopIfTrue="1">
      <formula>IF(ERROR&gt;0,TRUE,IF(CIRCUITS&lt;23,TRUE,FALSE))</formula>
    </cfRule>
    <cfRule type="expression" dxfId="166" priority="1988" stopIfTrue="1">
      <formula>IF(OR(CIR_23="XP",CIR_23="PP"),TRUE,FALSE)</formula>
    </cfRule>
    <cfRule type="expression" dxfId="165" priority="1989" stopIfTrue="1">
      <formula>IF(OR(CIR_23="M",CIR_23="MC"),TRUE,FALSE)</formula>
    </cfRule>
  </conditionalFormatting>
  <conditionalFormatting sqref="DC12:DC20">
    <cfRule type="expression" dxfId="164" priority="1990" stopIfTrue="1">
      <formula>IF(ERROR&gt;0,TRUE,IF(CIRCUITS&lt;24,TRUE,FALSE))</formula>
    </cfRule>
    <cfRule type="expression" dxfId="163" priority="1991" stopIfTrue="1">
      <formula>IF(OR(CIR_24="P",CIR_24="PP",CIR_24="PTP",CIR_24="XP",CIR_24="MC",CIR_24="M",CIR_24="MB",CIR_24="MD"),TRUE,FALSE)</formula>
    </cfRule>
  </conditionalFormatting>
  <conditionalFormatting sqref="DC21">
    <cfRule type="expression" dxfId="162" priority="1992" stopIfTrue="1">
      <formula>IF(ERROR&gt;0,TRUE,IF(CIRCUITS&lt;24,TRUE,FALSE))</formula>
    </cfRule>
    <cfRule type="expression" dxfId="161" priority="1993" stopIfTrue="1">
      <formula>IF(OR(CIR_24="P",CIR_24="PP",CIR_24="PTP",CIR_24="M",CIR_24="MC",CIR_24="MB",CIR_24="MD"),TRUE,FALSE)</formula>
    </cfRule>
  </conditionalFormatting>
  <conditionalFormatting sqref="DC22:DC23">
    <cfRule type="expression" dxfId="160" priority="1994" stopIfTrue="1">
      <formula>IF(ERROR&gt;0,TRUE,IF(CIRCUITS&lt;24,TRUE,FALSE))</formula>
    </cfRule>
    <cfRule type="expression" dxfId="159" priority="1995" stopIfTrue="1">
      <formula>IF(OR(CIR_24="P",CIR_24="PP",CIR_24="PTP",CIR_24="M",CIR_24="MC",CIR_24="MB",CIR_24="MD"),TRUE,FALSE)</formula>
    </cfRule>
  </conditionalFormatting>
  <conditionalFormatting sqref="DC24">
    <cfRule type="expression" dxfId="158" priority="1996" stopIfTrue="1">
      <formula>IF(ERROR&gt;0,TRUE,IF(CIRCUITS&lt;24,TRUE,FALSE))</formula>
    </cfRule>
    <cfRule type="expression" dxfId="157" priority="1997" stopIfTrue="1">
      <formula>IF(OR(CIR_24="P",CIR_24="PP",CIR_24="PTP",CIR_24="M",CIR_24="MC",CIR_24="MB",CIR_24="MD"),TRUE,FALSE)</formula>
    </cfRule>
    <cfRule type="expression" dxfId="156" priority="1998" stopIfTrue="1">
      <formula>IF(CIR_24="XP",TRUE,FALSE)</formula>
    </cfRule>
  </conditionalFormatting>
  <conditionalFormatting sqref="DD21">
    <cfRule type="expression" dxfId="155" priority="1999" stopIfTrue="1">
      <formula>IF(ERROR&gt;0,TRUE,IF(CIRCUITS&lt;24,TRUE,FALSE))</formula>
    </cfRule>
    <cfRule type="expression" dxfId="154" priority="2000" stopIfTrue="1">
      <formula>IF(OR(CIR_24="P",CIR_24="PP",CIR_24="PTP",CIR_24="M",CIR_24="MC",CIR_24="MB",CIR_24="MD"),TRUE,FALSE)</formula>
    </cfRule>
  </conditionalFormatting>
  <conditionalFormatting sqref="DD22:DD23">
    <cfRule type="expression" dxfId="153" priority="2001" stopIfTrue="1">
      <formula>IF(ERROR&gt;0,TRUE,IF(CIRCUITS&lt;24,TRUE,FALSE))</formula>
    </cfRule>
    <cfRule type="expression" dxfId="152" priority="2002" stopIfTrue="1">
      <formula>IF(OR(CIR_24="P",CIR_24="PP",CIR_24="PTP",CIR_24="M",CIR_24="MC",CIR_24="MB",CIR_24="MD"),TRUE,FALSE)</formula>
    </cfRule>
  </conditionalFormatting>
  <conditionalFormatting sqref="DD24">
    <cfRule type="expression" dxfId="151" priority="2003" stopIfTrue="1">
      <formula>IF(ERROR&gt;0,TRUE,IF(CIRCUITS&lt;24,TRUE,FALSE))</formula>
    </cfRule>
    <cfRule type="expression" dxfId="150" priority="2004" stopIfTrue="1">
      <formula>IF(OR(CIR_24="P",CIR_24="PP",CIR_24="PTP",CIR_24="M",CIR_24="MC",CIR_24="MB",CIR_24="MD"),TRUE,FALSE)</formula>
    </cfRule>
  </conditionalFormatting>
  <conditionalFormatting sqref="DE23">
    <cfRule type="expression" dxfId="149" priority="2005" stopIfTrue="1">
      <formula>IF(ERROR&gt;0,TRUE,IF(CIRCUITS&lt;24,TRUE,FALSE))</formula>
    </cfRule>
    <cfRule type="expression" dxfId="148" priority="2006" stopIfTrue="1">
      <formula>IF(OR(CIR_24="MD",CIR_24="MC",CIR_24="M"),TRUE,FALSE)</formula>
    </cfRule>
  </conditionalFormatting>
  <conditionalFormatting sqref="DE24">
    <cfRule type="expression" dxfId="147" priority="2007" stopIfTrue="1">
      <formula>IF(ERROR&gt;0,TRUE,IF(CIRCUITS&lt;24,TRUE,FALSE))</formula>
    </cfRule>
    <cfRule type="expression" dxfId="146" priority="2008" stopIfTrue="1">
      <formula>IF(OR(CIR_24="MD",CIR_24="MC",CIR_24="M"),TRUE,FALSE)</formula>
    </cfRule>
  </conditionalFormatting>
  <conditionalFormatting sqref="DC25:DC33">
    <cfRule type="expression" dxfId="145" priority="2009" stopIfTrue="1">
      <formula>IF(ERROR&gt;0,TRUE,IF(CIRCUITS&lt;24,TRUE,FALSE))</formula>
    </cfRule>
    <cfRule type="expression" dxfId="144" priority="2010" stopIfTrue="1">
      <formula>IF(OR(CIR_24="XP",CIR_24="PP",CIR_24="M",CIR_24="MC",CIR_24="PTP"),TRUE,FALSE)</formula>
    </cfRule>
  </conditionalFormatting>
  <conditionalFormatting sqref="DC34">
    <cfRule type="expression" dxfId="143" priority="2011" stopIfTrue="1">
      <formula>IF(ERROR&gt;0,TRUE,IF(CIRCUITS&lt;24,TRUE,FALSE))</formula>
    </cfRule>
    <cfRule type="expression" dxfId="142" priority="2012" stopIfTrue="1">
      <formula>IF(OR(CIR_24="XP",CIR_24="PP"),TRUE,FALSE)</formula>
    </cfRule>
    <cfRule type="expression" dxfId="141" priority="2013" stopIfTrue="1">
      <formula>IF(OR(CIR_24="M",CIR_24="MC"),TRUE,FALSE)</formula>
    </cfRule>
  </conditionalFormatting>
  <conditionalFormatting sqref="DD34">
    <cfRule type="expression" dxfId="140" priority="2014" stopIfTrue="1">
      <formula>IF(ERROR&gt;0,TRUE,IF(CIRCUITS&lt;24,TRUE,FALSE))</formula>
    </cfRule>
    <cfRule type="expression" dxfId="139" priority="2015" stopIfTrue="1">
      <formula>IF(OR(CIR_24="XP",CIR_24="PP"),TRUE,FALSE)</formula>
    </cfRule>
    <cfRule type="expression" dxfId="138" priority="2016" stopIfTrue="1">
      <formula>IF(OR(CIR_24="M",CIR_24="MC"),TRUE,FALSE)</formula>
    </cfRule>
  </conditionalFormatting>
  <conditionalFormatting sqref="AB11">
    <cfRule type="expression" dxfId="137" priority="2017" stopIfTrue="1">
      <formula>IF(ERROR&gt;0,TRUE,IF(CIRCUITS=3,FALSE,IF(CIRCUITS&lt;3,TRUE,FALSE)))</formula>
    </cfRule>
    <cfRule type="expression" dxfId="136" priority="2018" stopIfTrue="1">
      <formula>IF(OR(CIR_04="S",CIR_04="B"),TRUE,FALSE)</formula>
    </cfRule>
    <cfRule type="expression" dxfId="135" priority="2019" stopIfTrue="1">
      <formula>IF(CIRCUITS&gt;3,TRUE,FALSE)</formula>
    </cfRule>
  </conditionalFormatting>
  <conditionalFormatting sqref="X11">
    <cfRule type="expression" dxfId="134" priority="2020" stopIfTrue="1">
      <formula>IF(ERROR&gt;0,TRUE,IF(CIRCUITS=2,FALSE,IF(CIRCUITS&lt;3,TRUE,FALSE)))</formula>
    </cfRule>
    <cfRule type="expression" dxfId="133" priority="2021" stopIfTrue="1">
      <formula>IF(OR(CIR_03="S",CIR_03="B"),TRUE,FALSE)</formula>
    </cfRule>
    <cfRule type="expression" dxfId="132" priority="2022" stopIfTrue="1">
      <formula>IF(CIRCUITS&gt;2,TRUE,FALSE)</formula>
    </cfRule>
  </conditionalFormatting>
  <conditionalFormatting sqref="O51:O59 P61:P62">
    <cfRule type="expression" dxfId="131" priority="2023" stopIfTrue="1">
      <formula>IF(ERROR&gt;0,TRUE,IF(CIRCUITS&lt;1,TRUE,FALSE))</formula>
    </cfRule>
    <cfRule type="expression" dxfId="130" priority="2024" stopIfTrue="1">
      <formula>IF(AND(ATS="ATS",CIR_01="PTP"),TRUE,FALSE)</formula>
    </cfRule>
  </conditionalFormatting>
  <conditionalFormatting sqref="O60">
    <cfRule type="expression" dxfId="129" priority="2025" stopIfTrue="1">
      <formula>IF(ERROR&gt;0,TRUE,IF(CIRCUITS&lt;1,TRUE,FALSE))</formula>
    </cfRule>
    <cfRule type="expression" dxfId="128" priority="2026" stopIfTrue="1">
      <formula>IF(AND(ATS="ATS",CIR_01="PTP"),TRUE,FALSE)</formula>
    </cfRule>
  </conditionalFormatting>
  <conditionalFormatting sqref="O61:O62">
    <cfRule type="expression" dxfId="127" priority="2027" stopIfTrue="1">
      <formula>IF(ERROR&gt;0,TRUE,IF(CIRCUITS&lt;1,TRUE,FALSE))</formula>
    </cfRule>
    <cfRule type="expression" dxfId="126" priority="2028" stopIfTrue="1">
      <formula>IF(AND(ATS="ATS",CIR_01="PTP"),TRUE,FALSE)</formula>
    </cfRule>
  </conditionalFormatting>
  <conditionalFormatting sqref="O63">
    <cfRule type="expression" dxfId="125" priority="2029" stopIfTrue="1">
      <formula>IF(ERROR&gt;0,TRUE,IF(CIRCUITS&lt;1,TRUE,FALSE))</formula>
    </cfRule>
    <cfRule type="expression" dxfId="124" priority="2030" stopIfTrue="1">
      <formula>IF(AND(ATS="ATS",CIR_01="PTP"),TRUE,FALSE)</formula>
    </cfRule>
  </conditionalFormatting>
  <conditionalFormatting sqref="P63">
    <cfRule type="expression" dxfId="123" priority="2031" stopIfTrue="1">
      <formula>IF(ERROR&gt;0,TRUE,IF(CIRCUITS&lt;1,TRUE,FALSE))</formula>
    </cfRule>
    <cfRule type="expression" dxfId="122" priority="2032" stopIfTrue="1">
      <formula>IF(AND(ATS="ATS",CIR_01="PTP"),TRUE,FALSE)</formula>
    </cfRule>
  </conditionalFormatting>
  <conditionalFormatting sqref="P60">
    <cfRule type="expression" dxfId="121" priority="2033" stopIfTrue="1">
      <formula>IF(ERROR&gt;0,TRUE,IF(CIRCUITS&lt;1,TRUE,FALSE))</formula>
    </cfRule>
    <cfRule type="expression" dxfId="120" priority="2034" stopIfTrue="1">
      <formula>IF(AND(ATS="ATS",CIR_01="PTP"),TRUE,FALSE)</formula>
    </cfRule>
  </conditionalFormatting>
  <conditionalFormatting sqref="O38:O46">
    <cfRule type="expression" dxfId="119" priority="2035" stopIfTrue="1">
      <formula>IF(ERROR&gt;0,TRUE,IF(CIRCUITS&lt;1,TRUE,FALSE))</formula>
    </cfRule>
    <cfRule type="expression" dxfId="118" priority="2036" stopIfTrue="1">
      <formula>IF(AND(ATS="ATS",OR(CIR_01="XP",CIR_01="PP",CIR_01="M",CIR_01="MC",CIR_01="PTP")),TRUE,IF(CIR_01="PTP",TRUE,FALSE))</formula>
    </cfRule>
  </conditionalFormatting>
  <conditionalFormatting sqref="O47">
    <cfRule type="expression" dxfId="117" priority="2037" stopIfTrue="1">
      <formula>IF(ERROR&gt;0,TRUE,IF(CIRCUITS&lt;1,TRUE,FALSE))</formula>
    </cfRule>
    <cfRule type="expression" dxfId="116" priority="2038" stopIfTrue="1">
      <formula>IF(AND(CIR_01="PTP",ATS="ATS"),FALSE,IF(AND(ATS="ATS",OR(CIR_01="XP",CIR_01="PP")),TRUE,IF(CIR_01="PTP",TRUE,FALSE)))</formula>
    </cfRule>
    <cfRule type="expression" dxfId="115" priority="2039" stopIfTrue="1">
      <formula>IF(AND(ATS="ATS",OR(CIR_01="M",CIR_01="MC")),TRUE,FALSE)</formula>
    </cfRule>
  </conditionalFormatting>
  <conditionalFormatting sqref="O48:O49">
    <cfRule type="expression" dxfId="114" priority="2040" stopIfTrue="1">
      <formula>IF(ERROR&gt;0,TRUE,IF(CIRCUITS&lt;1,TRUE,FALSE))</formula>
    </cfRule>
    <cfRule type="expression" dxfId="113" priority="2041" stopIfTrue="1">
      <formula>IF(AND(CIR_01="PTP",ATS="ATS"),FALSE,IF(AND(ATS="ATS",OR(CIR_01="XP",CIR_01="PP")),TRUE,IF(CIR_01="PTP",TRUE,FALSE)))</formula>
    </cfRule>
  </conditionalFormatting>
  <conditionalFormatting sqref="O50">
    <cfRule type="expression" dxfId="112" priority="2042" stopIfTrue="1">
      <formula>IF(ERROR&gt;0,TRUE,IF(CIRCUITS&lt;1,TRUE,FALSE))</formula>
    </cfRule>
    <cfRule type="expression" dxfId="111" priority="2043" stopIfTrue="1">
      <formula>IF(AND(CIR_01="PTP",ATS="ATS"),TRUE,FALSE)</formula>
    </cfRule>
    <cfRule type="expression" dxfId="110" priority="2044" stopIfTrue="1">
      <formula>IF(AND(CIR_01="PTP",ATS="ATS"),FALSE,IF(AND(ATS="ATS",OR(CIR_01="XP",CIR_01="PP")),TRUE,IF(CIR_01="PTP",TRUE,FALSE)))</formula>
    </cfRule>
  </conditionalFormatting>
  <conditionalFormatting sqref="P47">
    <cfRule type="expression" dxfId="109" priority="2045" stopIfTrue="1">
      <formula>IF(ERROR&gt;0,TRUE,IF(CIRCUITS&lt;1,TRUE,FALSE))</formula>
    </cfRule>
    <cfRule type="expression" dxfId="108" priority="2046" stopIfTrue="1">
      <formula>IF(AND(CIR_01="PTP",ATS="ATS"),FALSE,IF(AND(ATS="ATS",OR(CIR_01="XP",CIR_01="PP")),TRUE,IF(CIR_01="PTP",TRUE,FALSE)))</formula>
    </cfRule>
    <cfRule type="expression" dxfId="107" priority="2047" stopIfTrue="1">
      <formula>IF(AND(ATS="ATS",OR(CIR_01="M",CIR_01="MC")),TRUE,FALSE)</formula>
    </cfRule>
  </conditionalFormatting>
  <conditionalFormatting sqref="P48:P49">
    <cfRule type="expression" dxfId="106" priority="2048" stopIfTrue="1">
      <formula>IF(ERROR&gt;0,TRUE,IF(CIRCUITS&lt;1,TRUE,FALSE))</formula>
    </cfRule>
    <cfRule type="expression" dxfId="105" priority="2049" stopIfTrue="1">
      <formula>IF(AND(CIR_01="PTP",ATS="ATS"),FALSE,IF(AND(ATS="ATS",OR(CIR_01="XP",CIR_01="PP")),TRUE,IF(CIR_01="PTP",TRUE,FALSE)))</formula>
    </cfRule>
  </conditionalFormatting>
  <conditionalFormatting sqref="P50">
    <cfRule type="expression" dxfId="104" priority="2050" stopIfTrue="1">
      <formula>IF(ERROR&gt;0,TRUE,IF(CIRCUITS&lt;1,TRUE,FALSE))</formula>
    </cfRule>
    <cfRule type="expression" dxfId="103" priority="2051" stopIfTrue="1">
      <formula>IF(AND(CIR_01="PTP",ATS="ATS"),FALSE,IF(AND(ATS="ATS",OR(CIR_01="XP",CIR_01="PP")),TRUE,IF(CIR_01="PTP",TRUE,FALSE)))</formula>
    </cfRule>
  </conditionalFormatting>
  <conditionalFormatting sqref="O18">
    <cfRule type="expression" dxfId="102" priority="2052" stopIfTrue="1">
      <formula>IF(ERROR&gt;0,TRUE,IF(CIRCUITS&lt;1,TRUE,FALSE))</formula>
    </cfRule>
    <cfRule type="expression" dxfId="101" priority="2053" stopIfTrue="1">
      <formula>IF(OR(CIR_01="P",CIR_01="PP",CIR_01="PTP",CIR_01="MC",CIR_01="XP",CIR_01="M",CIR_01="MB",CIR_01="MD"),TRUE,FALSE)</formula>
    </cfRule>
  </conditionalFormatting>
  <conditionalFormatting sqref="O19">
    <cfRule type="expression" dxfId="100" priority="2054" stopIfTrue="1">
      <formula>IF(ERROR&gt;0,TRUE,IF(CIRCUITS&lt;1,TRUE,FALSE))</formula>
    </cfRule>
    <cfRule type="expression" dxfId="99" priority="2055" stopIfTrue="1">
      <formula>IF(OR(CIR_01="P",CIR_01="PP",CIR_01="PTP",CIR_01="MC",CIR_01="XP",CIR_01="M",CIR_01="MB",CIR_01="MD"),TRUE,FALSE)</formula>
    </cfRule>
  </conditionalFormatting>
  <conditionalFormatting sqref="O21">
    <cfRule type="expression" dxfId="98" priority="2056" stopIfTrue="1">
      <formula>IF(ERROR&gt;0,TRUE,IF(CIRCUITS&lt;1,TRUE,FALSE))</formula>
    </cfRule>
    <cfRule type="expression" dxfId="97" priority="2057" stopIfTrue="1">
      <formula>IF(OR(ATS="ATS",CIR_01="P",CIR_01="PP",CIR_01="PTP",CIR_01="M",CIR_01="MC",CIR_01="MB",CIR_01="MD"),TRUE,FALSE)</formula>
    </cfRule>
  </conditionalFormatting>
  <conditionalFormatting sqref="O22:O23">
    <cfRule type="expression" dxfId="96" priority="2058" stopIfTrue="1">
      <formula>IF(ERROR&gt;0,TRUE,IF(CIRCUITS&lt;1,TRUE,FALSE))</formula>
    </cfRule>
    <cfRule type="expression" dxfId="95" priority="2059" stopIfTrue="1">
      <formula>IF(OR(ATS="ATS",CIR_01="P",CIR_01="PP",CIR_01="PTP",CIR_01="M",CIR_01="MC",CIR_01="MB",CIR_01="MD"),TRUE,FALSE)</formula>
    </cfRule>
  </conditionalFormatting>
  <conditionalFormatting sqref="O24">
    <cfRule type="expression" dxfId="94" priority="2060" stopIfTrue="1">
      <formula>IF(ERROR&gt;0,TRUE,IF(CIRCUITS&lt;1,TRUE,FALSE))</formula>
    </cfRule>
    <cfRule type="expression" dxfId="93" priority="2061" stopIfTrue="1">
      <formula>IF(OR(ATS="ATS",CIR_01="P",CIR_01="PP",CIR_01="PTP",CIR_01="M",CIR_01="MC",CIR_01="MB",CIR_01="MD"),TRUE,FALSE)</formula>
    </cfRule>
    <cfRule type="expression" dxfId="92" priority="2062" stopIfTrue="1">
      <formula>IF(CIR_01="XP",TRUE,FALSE)</formula>
    </cfRule>
  </conditionalFormatting>
  <conditionalFormatting sqref="P21">
    <cfRule type="expression" dxfId="91" priority="2063" stopIfTrue="1">
      <formula>IF(ERROR&gt;0,TRUE,IF(CIRCUITS&lt;1,TRUE,FALSE))</formula>
    </cfRule>
    <cfRule type="expression" dxfId="90" priority="2064" stopIfTrue="1">
      <formula>IF(OR(ATS="ATS",CIR_01="P",CIR_01="PP",CIR_01="PTP",CIR_01="M",CIR_01="MC",CIR_01="MB",CIR_01="MD"),TRUE,FALSE)</formula>
    </cfRule>
  </conditionalFormatting>
  <conditionalFormatting sqref="P22:P23">
    <cfRule type="expression" dxfId="89" priority="2065" stopIfTrue="1">
      <formula>IF(ERROR&gt;0,TRUE,IF(CIRCUITS&lt;1,TRUE,FALSE))</formula>
    </cfRule>
    <cfRule type="expression" dxfId="88" priority="2066" stopIfTrue="1">
      <formula>IF(OR(ATS="ATS",CIR_01="P",CIR_01="PP",CIR_01="PTP",CIR_01="M",CIR_01="MC",CIR_01="MB",CIR_01="MD"),TRUE,FALSE)</formula>
    </cfRule>
  </conditionalFormatting>
  <conditionalFormatting sqref="P24">
    <cfRule type="expression" dxfId="87" priority="2067" stopIfTrue="1">
      <formula>IF(ERROR&gt;0,TRUE,IF(CIRCUITS&lt;1,TRUE,FALSE))</formula>
    </cfRule>
    <cfRule type="expression" dxfId="86" priority="2068" stopIfTrue="1">
      <formula>IF(OR(ATS="ATS",CIR_01="P",CIR_01="PP",CIR_01="PTP",CIR_01="M",CIR_01="MC",CIR_01="MB",CIR_01="MD"),TRUE,FALSE)</formula>
    </cfRule>
  </conditionalFormatting>
  <conditionalFormatting sqref="Q23">
    <cfRule type="expression" dxfId="85" priority="2069" stopIfTrue="1">
      <formula>IF(ERROR&gt;0,TRUE,IF(CIRCUITS&lt;1,TRUE,FALSE))</formula>
    </cfRule>
    <cfRule type="expression" dxfId="84" priority="2070" stopIfTrue="1">
      <formula>IF(ATS="ATS",FALSE,IF(OR(CIR_01="MD",CIR_01="MC",CIR_01="M"),TRUE,FALSE))</formula>
    </cfRule>
  </conditionalFormatting>
  <conditionalFormatting sqref="Q24">
    <cfRule type="expression" dxfId="83" priority="2071" stopIfTrue="1">
      <formula>IF(ERROR&gt;0,TRUE,IF(CIRCUITS&lt;1,TRUE,FALSE))</formula>
    </cfRule>
    <cfRule type="expression" dxfId="82" priority="2072" stopIfTrue="1">
      <formula>IF(ATS="ATS",FALSE,IF(OR(CIR_01="MD",CIR_01="MC",CIR_01="M"),TRUE,FALSE))</formula>
    </cfRule>
  </conditionalFormatting>
  <conditionalFormatting sqref="O25:O33">
    <cfRule type="expression" dxfId="81" priority="2073" stopIfTrue="1">
      <formula>IF(ERROR&gt;0,TRUE,IF(CIRCUITS&lt;1,TRUE,FALSE))</formula>
    </cfRule>
    <cfRule type="expression" dxfId="80" priority="2074" stopIfTrue="1">
      <formula>IF(AND(ATS="ATS",OR(CIR_01="P",CIR_01="PP",CIR_01="PTP",CIR_01="XP",CIR_01="MC",CIR_01="M",CIR_01="MB",CIR_01="MD")),TRUE,IF(OR(CIR_01="XP",CIR_01="PP",CIR_01="M",CIR_01="MC",CIR_01="PTP"),TRUE,FALSE))</formula>
    </cfRule>
  </conditionalFormatting>
  <conditionalFormatting sqref="S34">
    <cfRule type="expression" dxfId="79" priority="2075" stopIfTrue="1">
      <formula>IF(ERROR&gt;0,TRUE,IF(CIRCUITS&lt;2,TRUE,FALSE))</formula>
    </cfRule>
    <cfRule type="expression" dxfId="78" priority="2076" stopIfTrue="1">
      <formula>IF(OR(CIR_02="XP",CIR_02="PP"),TRUE,FALSE)</formula>
    </cfRule>
    <cfRule type="expression" dxfId="77" priority="2077" stopIfTrue="1">
      <formula>IF(OR(CIR_02="M",CIR_02="MC"),TRUE,FALSE)</formula>
    </cfRule>
  </conditionalFormatting>
  <conditionalFormatting sqref="S21">
    <cfRule type="expression" dxfId="76" priority="2078" stopIfTrue="1">
      <formula>IF(ERROR&gt;0,TRUE,IF(CIRCUITS&lt;2,TRUE,FALSE))</formula>
    </cfRule>
    <cfRule type="expression" dxfId="75" priority="2079" stopIfTrue="1">
      <formula>IF(OR(CIR_02="P",CIR_02="PP",CIR_02="PTP",CIR_02="M",CIR_02="MC",CIR_02="MB",CIR_02="MD"),TRUE,FALSE)</formula>
    </cfRule>
  </conditionalFormatting>
  <conditionalFormatting sqref="O34">
    <cfRule type="expression" dxfId="74" priority="2080" stopIfTrue="1">
      <formula>IF(ERROR&gt;0,TRUE,IF(CIRCUITS&lt;1,TRUE,FALSE))</formula>
    </cfRule>
    <cfRule type="expression" dxfId="73" priority="2081" stopIfTrue="1">
      <formula>IF(AND(ATS="ATS",OR(CIR_01="P",CIR_01="PP",CIR_01="PTP",CIR_01="MC",CIR_01="M",CIR_01="MB",CIR_01="MD")),TRUE,IF(AND(ATS="ATS",CIR_01="XP"),FALSE,IF(OR(CIR_01="XP",CIR_01="PP"),TRUE,FALSE)))</formula>
    </cfRule>
    <cfRule type="expression" dxfId="72" priority="2082" stopIfTrue="1">
      <formula>IF(OR(CIR_01="M",CIR_01="MC"),TRUE,FALSE)</formula>
    </cfRule>
  </conditionalFormatting>
  <conditionalFormatting sqref="O35:O36">
    <cfRule type="expression" dxfId="71" priority="2083" stopIfTrue="1">
      <formula>IF(ERROR&gt;0,TRUE,IF(CIRCUITS&lt;1,TRUE,FALSE))</formula>
    </cfRule>
    <cfRule type="expression" dxfId="70" priority="2084" stopIfTrue="1">
      <formula>IF(AND(ATS="ATS",OR(CIR_01="P",CIR_01="PP",CIR_01="PTP",CIR_01="MC",CIR_01="M",CIR_01="MB",CIR_01="MD")),TRUE,IF(AND(ATS="ATS",CIR_01="XP"),FALSE,IF(OR(CIR_01="XP",CIR_01="PP"),TRUE,FALSE)))</formula>
    </cfRule>
    <cfRule type="expression" dxfId="69" priority="2085" stopIfTrue="1">
      <formula>IF(AND(ATS="ATS",OR(CIR_01="PP",CIR_01="M",CIR_01="MC",CIR_01="PTP")),TRUE,FALSE)</formula>
    </cfRule>
  </conditionalFormatting>
  <conditionalFormatting sqref="O37">
    <cfRule type="expression" dxfId="68" priority="2086" stopIfTrue="1">
      <formula>IF(ERROR&gt;0,TRUE,IF(CIRCUITS&lt;1,TRUE,FALSE))</formula>
    </cfRule>
    <cfRule type="expression" dxfId="67" priority="2087" stopIfTrue="1">
      <formula>IF(AND(ATS="ATS",OR(CIR_01="P",CIR_01="PP",CIR_01="PTP",CIR_01="MC",CIR_01="M",CIR_01="MB",CIR_01="MD")),TRUE,IF(AND(ATS="ATS",CIR_01="XP"),FALSE,IF(OR(CIR_01="XP",CIR_01="PP"),TRUE,FALSE)))</formula>
    </cfRule>
    <cfRule type="expression" dxfId="66" priority="2088" stopIfTrue="1">
      <formula>IF(AND(ATS="ATS",OR(CIR_01="XP",CIR_01="PP",CIR_01="M",CIR_01="MC",CIR_01="PTP")),TRUE,FALSE)</formula>
    </cfRule>
  </conditionalFormatting>
  <conditionalFormatting sqref="P37">
    <cfRule type="expression" dxfId="65" priority="2089" stopIfTrue="1">
      <formula>IF(ERROR&gt;0,TRUE,IF(CIRCUITS&lt;1,TRUE,FALSE))</formula>
    </cfRule>
    <cfRule type="expression" dxfId="64" priority="2090" stopIfTrue="1">
      <formula>IF(AND(ATS="ATS",OR(CIR_01="P",CIR_01="PP",CIR_01="PTP",CIR_01="MC",CIR_01="M",CIR_01="MB",CIR_01="MD")),TRUE,IF(AND(ATS="ATS",CIR_01="XP"),FALSE,IF(OR(CIR_01="XP",CIR_01="PP"),TRUE,FALSE)))</formula>
    </cfRule>
  </conditionalFormatting>
  <conditionalFormatting sqref="P35:P36">
    <cfRule type="expression" dxfId="63" priority="2091" stopIfTrue="1">
      <formula>IF(ERROR&gt;0,TRUE,IF(CIRCUITS&lt;1,TRUE,FALSE))</formula>
    </cfRule>
    <cfRule type="expression" dxfId="62" priority="2092" stopIfTrue="1">
      <formula>IF(AND(ATS="ATS",OR(CIR_01="P",CIR_01="PP",CIR_01="PTP",CIR_01="MC",CIR_01="M",CIR_01="MB",CIR_01="MD")),TRUE,IF(AND(ATS="ATS",CIR_01="XP"),FALSE,IF(OR(CIR_01="XP",CIR_01="PP"),TRUE,FALSE)))</formula>
    </cfRule>
  </conditionalFormatting>
  <conditionalFormatting sqref="P34">
    <cfRule type="expression" dxfId="61" priority="2093" stopIfTrue="1">
      <formula>IF(ERROR&gt;0,TRUE,IF(CIRCUITS&lt;1,TRUE,FALSE))</formula>
    </cfRule>
    <cfRule type="expression" dxfId="60" priority="2094" stopIfTrue="1">
      <formula>IF(AND(ATS="ATS",OR(CIR_01="P",CIR_01="PP",CIR_01="PTP",CIR_01="MC",CIR_01="M",CIR_01="MB",CIR_01="MD")),TRUE,IF(AND(ATS="ATS",CIR_01="XP"),FALSE,IF(OR(CIR_01="XP",CIR_01="PP"),TRUE,FALSE)))</formula>
    </cfRule>
    <cfRule type="expression" dxfId="59" priority="2095" stopIfTrue="1">
      <formula>IF(OR(CIR_01="M",CIR_01="MC"),TRUE,FALSE)</formula>
    </cfRule>
  </conditionalFormatting>
  <conditionalFormatting sqref="Q36">
    <cfRule type="expression" dxfId="58" priority="2096" stopIfTrue="1">
      <formula>IF(ERROR&gt;0,TRUE,IF(CIRCUITS&lt;1,TRUE,FALSE))</formula>
    </cfRule>
    <cfRule type="expression" dxfId="57" priority="2097" stopIfTrue="1">
      <formula>IF(AND(ATS="ATS",OR(CIR_01="M",CIR_01="MD",CIR_01="MC")),TRUE,FALSE)</formula>
    </cfRule>
  </conditionalFormatting>
  <conditionalFormatting sqref="Q37">
    <cfRule type="expression" dxfId="56" priority="2098" stopIfTrue="1">
      <formula>IF(ERROR&gt;0,TRUE,IF(CIRCUITS&lt;1,TRUE,FALSE))</formula>
    </cfRule>
    <cfRule type="expression" dxfId="55" priority="2099" stopIfTrue="1">
      <formula>IF(AND(ATS="ATS",OR(CIR_01="M",CIR_01="MD",CIR_01="MC")),TRUE,FALSE)</formula>
    </cfRule>
  </conditionalFormatting>
  <conditionalFormatting sqref="L4">
    <cfRule type="expression" dxfId="54" priority="2100" stopIfTrue="1">
      <formula>IF(ERROR&gt;0,TRUE,IF(CIRCUITS&lt;1,TRUE,FALSE))</formula>
    </cfRule>
    <cfRule type="expression" dxfId="53" priority="2101" stopIfTrue="1">
      <formula>IF(MAIN="YES",TRUE,FALSE)</formula>
    </cfRule>
  </conditionalFormatting>
  <conditionalFormatting sqref="L5">
    <cfRule type="expression" dxfId="52" priority="2102" stopIfTrue="1">
      <formula>IF(ERROR&gt;0,TRUE,IF(CIRCUITS&lt;1,TRUE,FALSE))</formula>
    </cfRule>
    <cfRule type="expression" dxfId="51" priority="2103" stopIfTrue="1">
      <formula>IF(MAIN="YES",TRUE,FALSE)</formula>
    </cfRule>
  </conditionalFormatting>
  <conditionalFormatting sqref="G35:G36 J35:J36 H36">
    <cfRule type="expression" dxfId="50" priority="2104" stopIfTrue="1">
      <formula>IF(ERROR&gt;0,TRUE,IF(CIRCUITS&lt;1,TRUE,FALSE))</formula>
    </cfRule>
  </conditionalFormatting>
  <conditionalFormatting sqref="J23:N23">
    <cfRule type="expression" dxfId="49" priority="2105" stopIfTrue="1">
      <formula>IF(ERROR&gt;0,TRUE,IF(CIRCUITS&lt;1,TRUE,FALSE))</formula>
    </cfRule>
    <cfRule type="expression" dxfId="48" priority="2106" stopIfTrue="1">
      <formula>IF(AND(ATS="ATS",GENSET="GENSET"),TRUE,FALSE)</formula>
    </cfRule>
  </conditionalFormatting>
  <conditionalFormatting sqref="I23">
    <cfRule type="expression" dxfId="47" priority="2107" stopIfTrue="1">
      <formula>IF(ERROR&gt;0,TRUE,IF(CIRCUITS&lt;1,TRUE,FALSE))</formula>
    </cfRule>
    <cfRule type="expression" dxfId="46" priority="2108" stopIfTrue="1">
      <formula>IF(AND(ATS="ATS",GENSET="GENSET"),TRUE,FALSE)</formula>
    </cfRule>
  </conditionalFormatting>
  <conditionalFormatting sqref="I24:I33">
    <cfRule type="expression" dxfId="45" priority="2109" stopIfTrue="1">
      <formula>IF(ERROR&gt;0,TRUE,IF(CIRCUITS&lt;1,TRUE,FALSE))</formula>
    </cfRule>
    <cfRule type="expression" dxfId="44" priority="2110" stopIfTrue="1">
      <formula>IF(AND(ATS="ATS",GENSET="GENSET"),TRUE,FALSE)</formula>
    </cfRule>
  </conditionalFormatting>
  <conditionalFormatting sqref="I34 E34">
    <cfRule type="expression" dxfId="43" priority="2111" stopIfTrue="1">
      <formula>IF(ERROR&gt;0,TRUE,IF(CIRCUITS&lt;1,TRUE,FALSE))</formula>
    </cfRule>
    <cfRule type="expression" dxfId="42" priority="2112" stopIfTrue="1">
      <formula>IF(AND(ATS="ATS",GENSET="GENSET"),TRUE,FALSE)</formula>
    </cfRule>
  </conditionalFormatting>
  <conditionalFormatting sqref="F34:H34 J34">
    <cfRule type="expression" dxfId="41" priority="2113" stopIfTrue="1">
      <formula>IF(ERROR&gt;0,TRUE,IF(CIRCUITS&lt;1,TRUE,FALSE))</formula>
    </cfRule>
    <cfRule type="expression" dxfId="40" priority="2114" stopIfTrue="1">
      <formula>IF(AND(ATS="ATS",GENSET="GENSET"),TRUE,FALSE)</formula>
    </cfRule>
  </conditionalFormatting>
  <conditionalFormatting sqref="E35:E36">
    <cfRule type="expression" dxfId="39" priority="2115" stopIfTrue="1">
      <formula>IF(ERROR&gt;0,TRUE,IF(CIRCUITS&lt;1,TRUE,FALSE))</formula>
    </cfRule>
    <cfRule type="expression" dxfId="38" priority="2116" stopIfTrue="1">
      <formula>IF(AND(ATS="ATS",GENSET="GENSET"),TRUE,FALSE)</formula>
    </cfRule>
  </conditionalFormatting>
  <conditionalFormatting sqref="E37">
    <cfRule type="expression" dxfId="37" priority="2117" stopIfTrue="1">
      <formula>IF(ERROR&gt;0,TRUE,IF(CIRCUITS&lt;1,TRUE,FALSE))</formula>
    </cfRule>
    <cfRule type="expression" dxfId="36" priority="2118" stopIfTrue="1">
      <formula>IF(AND(ATS="ATS",GENSET="GENSET"),TRUE,FALSE)</formula>
    </cfRule>
  </conditionalFormatting>
  <conditionalFormatting sqref="F37:I37">
    <cfRule type="expression" dxfId="35" priority="2119" stopIfTrue="1">
      <formula>IF(ERROR&gt;0,TRUE,IF(CIRCUITS&lt;1,TRUE,FALSE))</formula>
    </cfRule>
    <cfRule type="expression" dxfId="34" priority="2120" stopIfTrue="1">
      <formula>IF(AND(ATS="ATS",GENSET="GENSET"),TRUE,FALSE)</formula>
    </cfRule>
  </conditionalFormatting>
  <conditionalFormatting sqref="J38:J41">
    <cfRule type="expression" dxfId="33" priority="2121" stopIfTrue="1">
      <formula>IF(ERROR&gt;0,TRUE,IF(CIRCUITS&lt;1,TRUE,FALSE))</formula>
    </cfRule>
    <cfRule type="expression" dxfId="32" priority="2122" stopIfTrue="1">
      <formula>IF(OR(ATS&lt;&gt;"ATS",GENSET&lt;&gt;"GENSET"),TRUE,FALSE)</formula>
    </cfRule>
  </conditionalFormatting>
  <conditionalFormatting sqref="J37">
    <cfRule type="expression" dxfId="31" priority="2123" stopIfTrue="1">
      <formula>IF(ERROR&gt;0,TRUE,IF(CIRCUITS&lt;1,TRUE,FALSE))</formula>
    </cfRule>
    <cfRule type="expression" dxfId="30" priority="2124" stopIfTrue="1">
      <formula>IF(AND(ATS="ATS",GENSET="GENSET"),TRUE,FALSE)</formula>
    </cfRule>
    <cfRule type="expression" dxfId="29" priority="2125" stopIfTrue="1">
      <formula>IF(OR(ATS&lt;&gt;"ATS",GENSET&lt;&gt;"GENSET"),TRUE,FALSE)</formula>
    </cfRule>
  </conditionalFormatting>
  <conditionalFormatting sqref="G3">
    <cfRule type="expression" dxfId="28" priority="2126" stopIfTrue="1">
      <formula>IF(ERROR&gt;0,TRUE,FALSE)</formula>
    </cfRule>
  </conditionalFormatting>
  <conditionalFormatting sqref="L34">
    <cfRule type="expression" dxfId="27" priority="2127" stopIfTrue="1">
      <formula>IF(ERROR&gt;0,TRUE,IF(CIRCUITS&lt;1,TRUE,FALSE))</formula>
    </cfRule>
    <cfRule type="expression" dxfId="26" priority="2128" stopIfTrue="1">
      <formula>IF(AND(ATS="ATS",GENSET="GENSET"),TRUE,FALSE)</formula>
    </cfRule>
  </conditionalFormatting>
  <conditionalFormatting sqref="L35:L36">
    <cfRule type="expression" dxfId="25" priority="2129" stopIfTrue="1">
      <formula>IF(ERROR&gt;0,TRUE,IF(CIRCUITS&lt;1,TRUE,FALSE))</formula>
    </cfRule>
    <cfRule type="expression" dxfId="24" priority="2130" stopIfTrue="1">
      <formula>IF(AND(ATS="ATS",GENSET="GENSET"),TRUE,FALSE)</formula>
    </cfRule>
  </conditionalFormatting>
  <conditionalFormatting sqref="L37">
    <cfRule type="expression" dxfId="23" priority="2131" stopIfTrue="1">
      <formula>IF(ERROR&gt;0,TRUE,IF(CIRCUITS&lt;1,TRUE,FALSE))</formula>
    </cfRule>
    <cfRule type="expression" dxfId="22" priority="2132" stopIfTrue="1">
      <formula>IF(AND(ATS="ATS",GENSET="GENSET"),TRUE,FALSE)</formula>
    </cfRule>
  </conditionalFormatting>
  <conditionalFormatting sqref="K34">
    <cfRule type="expression" dxfId="21" priority="2133" stopIfTrue="1">
      <formula>IF(ERROR&gt;0,TRUE,IF(CIRCUITS&lt;1,TRUE,FALSE))</formula>
    </cfRule>
    <cfRule type="expression" dxfId="20" priority="2134" stopIfTrue="1">
      <formula>IF(AND(ATS="ATS",GENSET="GENSET"),TRUE,FALSE)</formula>
    </cfRule>
  </conditionalFormatting>
  <conditionalFormatting sqref="K35:K36">
    <cfRule type="expression" dxfId="19" priority="2135" stopIfTrue="1">
      <formula>IF(ERROR&gt;0,TRUE,IF(CIRCUITS&lt;1,TRUE,FALSE))</formula>
    </cfRule>
    <cfRule type="expression" dxfId="18" priority="2136" stopIfTrue="1">
      <formula>IF(AND(ATS="ATS",GENSET="GENSET"),TRUE,FALSE)</formula>
    </cfRule>
  </conditionalFormatting>
  <conditionalFormatting sqref="K37">
    <cfRule type="expression" dxfId="17" priority="2137" stopIfTrue="1">
      <formula>IF(ERROR&gt;0,TRUE,IF(CIRCUITS&lt;1,TRUE,FALSE))</formula>
    </cfRule>
    <cfRule type="expression" dxfId="16" priority="2138" stopIfTrue="1">
      <formula>IF(AND(ATS="ATS",GENSET="GENSET"),TRUE,FALSE)</formula>
    </cfRule>
  </conditionalFormatting>
  <conditionalFormatting sqref="T11">
    <cfRule type="expression" dxfId="15" priority="2139" stopIfTrue="1">
      <formula>IF(ERROR&gt;0,TRUE,IF(CIRCUITS=0,TRUE,FALSE))</formula>
    </cfRule>
    <cfRule type="expression" dxfId="14" priority="2140" stopIfTrue="1">
      <formula>IF(OR(CIR_02="S",CIR_02="B"),TRUE,FALSE)</formula>
    </cfRule>
    <cfRule type="expression" dxfId="13" priority="2141" stopIfTrue="1">
      <formula>IF(CIRCUITS&gt;1,TRUE,FALSE)</formula>
    </cfRule>
  </conditionalFormatting>
  <pageMargins left="0.25" right="0.25" top="0.25" bottom="0.25" header="0.25" footer="0.5"/>
  <pageSetup paperSize="256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IA94"/>
  <sheetViews>
    <sheetView showGridLines="0" showRowColHeaders="0" showOutlineSymbols="0" topLeftCell="D1" workbookViewId="0">
      <selection activeCell="D1" sqref="D1"/>
    </sheetView>
  </sheetViews>
  <sheetFormatPr defaultColWidth="0" defaultRowHeight="11.25" customHeight="1" zeroHeight="1"/>
  <cols>
    <col min="1" max="3" width="10.7109375" style="62" hidden="1" customWidth="1"/>
    <col min="4" max="4" width="2.140625" style="62" customWidth="1"/>
    <col min="5" max="5" width="7.140625" style="62" customWidth="1"/>
    <col min="6" max="6" width="17.7109375" style="62" customWidth="1"/>
    <col min="7" max="18" width="8.7109375" style="62" customWidth="1"/>
    <col min="19" max="19" width="3" style="62" customWidth="1"/>
    <col min="20" max="235" width="10.7109375" style="62" hidden="1" customWidth="1"/>
    <col min="236" max="16384" width="0" style="62" hidden="1"/>
  </cols>
  <sheetData>
    <row r="1" spans="1:64" ht="11.25" customHeight="1">
      <c r="A1" s="62" t="s">
        <v>58</v>
      </c>
      <c r="B1" s="62">
        <v>0</v>
      </c>
      <c r="L1" s="93"/>
      <c r="U1" s="274" t="s">
        <v>215</v>
      </c>
      <c r="AK1" s="62" t="s">
        <v>199</v>
      </c>
    </row>
    <row r="2" spans="1:64" ht="11.25" customHeight="1">
      <c r="A2" s="62" t="s">
        <v>557</v>
      </c>
      <c r="B2" s="62">
        <v>0</v>
      </c>
      <c r="E2" s="62" t="s">
        <v>595</v>
      </c>
      <c r="U2" s="62">
        <v>2008</v>
      </c>
      <c r="V2" s="62" t="s">
        <v>595</v>
      </c>
      <c r="AK2" s="62">
        <v>1</v>
      </c>
    </row>
    <row r="3" spans="1:64" ht="11.25" customHeight="1">
      <c r="B3" s="62">
        <v>0</v>
      </c>
      <c r="E3" s="62" t="s">
        <v>768</v>
      </c>
      <c r="U3" s="62" t="s">
        <v>598</v>
      </c>
    </row>
    <row r="4" spans="1:64" ht="11.25" customHeight="1">
      <c r="A4" s="62" t="s">
        <v>114</v>
      </c>
      <c r="B4" s="62">
        <v>0</v>
      </c>
      <c r="E4" s="276" t="s">
        <v>594</v>
      </c>
      <c r="F4" s="339" t="s">
        <v>127</v>
      </c>
      <c r="G4" s="337" t="s">
        <v>64</v>
      </c>
      <c r="H4" s="8"/>
      <c r="I4" s="321"/>
      <c r="J4" s="337" t="s">
        <v>67</v>
      </c>
      <c r="K4" s="8"/>
      <c r="L4" s="321"/>
      <c r="M4" s="337" t="s">
        <v>109</v>
      </c>
      <c r="N4" s="8"/>
      <c r="O4" s="321"/>
      <c r="P4" s="337" t="s">
        <v>508</v>
      </c>
      <c r="Q4" s="8"/>
      <c r="R4" s="321"/>
      <c r="U4" s="62" t="s">
        <v>622</v>
      </c>
      <c r="V4" s="339" t="s">
        <v>594</v>
      </c>
      <c r="W4" s="339" t="s">
        <v>127</v>
      </c>
      <c r="X4" s="337" t="s">
        <v>64</v>
      </c>
      <c r="Y4" s="8"/>
      <c r="Z4" s="321"/>
      <c r="AA4" s="337" t="s">
        <v>67</v>
      </c>
      <c r="AB4" s="8"/>
      <c r="AC4" s="321"/>
      <c r="AD4" s="337" t="s">
        <v>109</v>
      </c>
      <c r="AE4" s="8"/>
      <c r="AF4" s="321"/>
      <c r="AG4" s="337" t="s">
        <v>508</v>
      </c>
      <c r="AH4" s="8"/>
      <c r="AI4" s="321"/>
      <c r="AN4" s="339" t="s">
        <v>594</v>
      </c>
      <c r="AO4" s="339" t="s">
        <v>127</v>
      </c>
      <c r="AP4" s="337" t="s">
        <v>75</v>
      </c>
      <c r="AQ4" s="8"/>
      <c r="AR4" s="321"/>
      <c r="AS4" s="337" t="s">
        <v>67</v>
      </c>
      <c r="AT4" s="8"/>
      <c r="AU4" s="321"/>
      <c r="AV4" s="337" t="s">
        <v>109</v>
      </c>
      <c r="AW4" s="8"/>
      <c r="AX4" s="321"/>
      <c r="AY4" s="337" t="s">
        <v>508</v>
      </c>
      <c r="AZ4" s="8"/>
      <c r="BA4" s="321"/>
      <c r="BB4" s="337" t="s">
        <v>69</v>
      </c>
      <c r="BC4" s="8"/>
      <c r="BD4" s="321"/>
      <c r="BE4" s="337" t="s">
        <v>70</v>
      </c>
      <c r="BF4" s="8"/>
      <c r="BG4" s="321"/>
      <c r="BH4" s="337" t="s">
        <v>71</v>
      </c>
      <c r="BI4" s="8"/>
      <c r="BJ4" s="321"/>
      <c r="BK4" s="339" t="s">
        <v>72</v>
      </c>
      <c r="BL4" s="339" t="s">
        <v>208</v>
      </c>
    </row>
    <row r="5" spans="1:64" ht="11.25" customHeight="1">
      <c r="A5" s="274">
        <v>4</v>
      </c>
      <c r="B5" s="274"/>
      <c r="C5" s="274"/>
      <c r="D5" s="274"/>
      <c r="E5" s="340"/>
      <c r="F5" s="340"/>
      <c r="G5" s="40" t="s">
        <v>76</v>
      </c>
      <c r="H5" s="41"/>
      <c r="I5" s="43"/>
      <c r="J5" s="40" t="s">
        <v>76</v>
      </c>
      <c r="K5" s="41"/>
      <c r="L5" s="43"/>
      <c r="M5" s="40" t="s">
        <v>76</v>
      </c>
      <c r="N5" s="41"/>
      <c r="O5" s="43"/>
      <c r="P5" s="40" t="s">
        <v>76</v>
      </c>
      <c r="Q5" s="41"/>
      <c r="R5" s="43"/>
      <c r="S5" s="274"/>
      <c r="T5" s="274"/>
      <c r="U5" s="274" t="s">
        <v>383</v>
      </c>
      <c r="V5" s="340"/>
      <c r="W5" s="340"/>
      <c r="X5" s="40"/>
      <c r="Y5" s="41"/>
      <c r="Z5" s="43"/>
      <c r="AA5" s="40"/>
      <c r="AB5" s="41"/>
      <c r="AC5" s="43"/>
      <c r="AD5" s="40"/>
      <c r="AE5" s="41"/>
      <c r="AF5" s="43"/>
      <c r="AG5" s="40"/>
      <c r="AH5" s="41"/>
      <c r="AI5" s="43"/>
      <c r="AJ5" s="274"/>
      <c r="AK5" s="274"/>
      <c r="AL5" s="274"/>
      <c r="AM5" s="274"/>
      <c r="AN5" s="340"/>
      <c r="AO5" s="340"/>
      <c r="AP5" s="40"/>
      <c r="AQ5" s="41"/>
      <c r="AR5" s="43"/>
      <c r="AS5" s="40"/>
      <c r="AT5" s="41"/>
      <c r="AU5" s="43"/>
      <c r="AV5" s="40"/>
      <c r="AW5" s="41"/>
      <c r="AX5" s="43"/>
      <c r="AY5" s="40"/>
      <c r="AZ5" s="41"/>
      <c r="BA5" s="43"/>
      <c r="BB5" s="40"/>
      <c r="BC5" s="41"/>
      <c r="BD5" s="43"/>
      <c r="BE5" s="40"/>
      <c r="BF5" s="41"/>
      <c r="BG5" s="43"/>
      <c r="BH5" s="40"/>
      <c r="BI5" s="41"/>
      <c r="BJ5" s="43"/>
      <c r="BK5" s="340" t="s">
        <v>73</v>
      </c>
      <c r="BL5" s="341" t="s">
        <v>74</v>
      </c>
    </row>
    <row r="6" spans="1:64" ht="11.25" customHeight="1">
      <c r="E6" s="341"/>
      <c r="F6" s="341"/>
      <c r="G6" s="342" t="s">
        <v>65</v>
      </c>
      <c r="H6" s="342" t="s">
        <v>48</v>
      </c>
      <c r="I6" s="342" t="s">
        <v>66</v>
      </c>
      <c r="J6" s="342" t="s">
        <v>65</v>
      </c>
      <c r="K6" s="342" t="s">
        <v>48</v>
      </c>
      <c r="L6" s="342" t="s">
        <v>66</v>
      </c>
      <c r="M6" s="342" t="s">
        <v>65</v>
      </c>
      <c r="N6" s="342" t="s">
        <v>48</v>
      </c>
      <c r="O6" s="342" t="s">
        <v>66</v>
      </c>
      <c r="P6" s="342" t="s">
        <v>65</v>
      </c>
      <c r="Q6" s="342" t="s">
        <v>48</v>
      </c>
      <c r="R6" s="342" t="s">
        <v>66</v>
      </c>
      <c r="V6" s="341"/>
      <c r="W6" s="341"/>
      <c r="X6" s="342" t="s">
        <v>65</v>
      </c>
      <c r="Y6" s="342" t="s">
        <v>48</v>
      </c>
      <c r="Z6" s="342" t="s">
        <v>66</v>
      </c>
      <c r="AA6" s="342" t="s">
        <v>65</v>
      </c>
      <c r="AB6" s="342" t="s">
        <v>48</v>
      </c>
      <c r="AC6" s="342" t="s">
        <v>66</v>
      </c>
      <c r="AD6" s="342" t="s">
        <v>65</v>
      </c>
      <c r="AE6" s="342" t="s">
        <v>48</v>
      </c>
      <c r="AF6" s="342" t="s">
        <v>66</v>
      </c>
      <c r="AG6" s="342" t="s">
        <v>65</v>
      </c>
      <c r="AH6" s="342" t="s">
        <v>48</v>
      </c>
      <c r="AI6" s="342" t="s">
        <v>66</v>
      </c>
      <c r="AN6" s="341"/>
      <c r="AO6" s="341"/>
      <c r="AP6" s="342" t="s">
        <v>65</v>
      </c>
      <c r="AQ6" s="342" t="s">
        <v>48</v>
      </c>
      <c r="AR6" s="342" t="s">
        <v>66</v>
      </c>
      <c r="AS6" s="342" t="s">
        <v>65</v>
      </c>
      <c r="AT6" s="342" t="s">
        <v>48</v>
      </c>
      <c r="AU6" s="342" t="s">
        <v>66</v>
      </c>
      <c r="AV6" s="342" t="s">
        <v>65</v>
      </c>
      <c r="AW6" s="342" t="s">
        <v>48</v>
      </c>
      <c r="AX6" s="342" t="s">
        <v>66</v>
      </c>
      <c r="AY6" s="342" t="s">
        <v>65</v>
      </c>
      <c r="AZ6" s="342" t="s">
        <v>48</v>
      </c>
      <c r="BA6" s="342" t="s">
        <v>66</v>
      </c>
      <c r="BB6" s="342" t="s">
        <v>65</v>
      </c>
      <c r="BC6" s="342" t="s">
        <v>48</v>
      </c>
      <c r="BD6" s="342" t="s">
        <v>66</v>
      </c>
      <c r="BE6" s="342" t="s">
        <v>65</v>
      </c>
      <c r="BF6" s="342" t="s">
        <v>48</v>
      </c>
      <c r="BG6" s="342" t="s">
        <v>66</v>
      </c>
      <c r="BH6" s="342" t="s">
        <v>65</v>
      </c>
      <c r="BI6" s="342" t="s">
        <v>48</v>
      </c>
      <c r="BJ6" s="342" t="s">
        <v>66</v>
      </c>
      <c r="BK6" s="341" t="s">
        <v>74</v>
      </c>
      <c r="BL6" s="342" t="s">
        <v>596</v>
      </c>
    </row>
    <row r="7" spans="1:64" ht="11.25" customHeight="1">
      <c r="A7" s="62" t="s">
        <v>42</v>
      </c>
      <c r="E7" s="276">
        <v>1</v>
      </c>
      <c r="F7" s="339" t="s">
        <v>924</v>
      </c>
      <c r="G7" s="343">
        <v>34200</v>
      </c>
      <c r="H7" s="343">
        <v>33000</v>
      </c>
      <c r="I7" s="343">
        <v>28700</v>
      </c>
      <c r="J7" s="343">
        <v>7000</v>
      </c>
      <c r="K7" s="343">
        <v>7000</v>
      </c>
      <c r="L7" s="343">
        <v>4000</v>
      </c>
      <c r="M7" s="343" t="s">
        <v>768</v>
      </c>
      <c r="N7" s="343" t="s">
        <v>768</v>
      </c>
      <c r="O7" s="343" t="s">
        <v>768</v>
      </c>
      <c r="P7" s="343">
        <v>18000</v>
      </c>
      <c r="Q7" s="343">
        <v>18000</v>
      </c>
      <c r="R7" s="343">
        <v>15500</v>
      </c>
      <c r="V7" s="276">
        <v>1</v>
      </c>
      <c r="W7" s="339" t="s">
        <v>924</v>
      </c>
      <c r="X7" s="343">
        <v>34200</v>
      </c>
      <c r="Y7" s="343">
        <v>33000</v>
      </c>
      <c r="Z7" s="343">
        <v>28700</v>
      </c>
      <c r="AA7" s="343">
        <v>7000</v>
      </c>
      <c r="AB7" s="343">
        <v>7000</v>
      </c>
      <c r="AC7" s="343">
        <v>4000</v>
      </c>
      <c r="AD7" s="343" t="s">
        <v>768</v>
      </c>
      <c r="AE7" s="343" t="s">
        <v>768</v>
      </c>
      <c r="AF7" s="343" t="s">
        <v>768</v>
      </c>
      <c r="AG7" s="343">
        <v>18000</v>
      </c>
      <c r="AH7" s="343">
        <v>18000</v>
      </c>
      <c r="AI7" s="343">
        <v>15500</v>
      </c>
      <c r="AN7" s="276">
        <v>1</v>
      </c>
      <c r="AO7" s="339" t="s">
        <v>924</v>
      </c>
      <c r="AP7" s="343">
        <v>34200</v>
      </c>
      <c r="AQ7" s="343">
        <v>33000</v>
      </c>
      <c r="AR7" s="343">
        <v>28700</v>
      </c>
      <c r="AS7" s="343">
        <v>7000</v>
      </c>
      <c r="AT7" s="343">
        <v>7000</v>
      </c>
      <c r="AU7" s="343">
        <v>4000</v>
      </c>
      <c r="AV7" s="343">
        <v>0</v>
      </c>
      <c r="AW7" s="343">
        <v>0</v>
      </c>
      <c r="AX7" s="343">
        <v>0</v>
      </c>
      <c r="AY7" s="343">
        <v>18000</v>
      </c>
      <c r="AZ7" s="343">
        <v>18000</v>
      </c>
      <c r="BA7" s="343">
        <v>15500</v>
      </c>
      <c r="BB7" s="343">
        <v>6500</v>
      </c>
      <c r="BC7" s="343">
        <v>6500</v>
      </c>
      <c r="BD7" s="343">
        <v>6500</v>
      </c>
      <c r="BE7" s="343">
        <v>5000</v>
      </c>
      <c r="BF7" s="343">
        <v>5000</v>
      </c>
      <c r="BG7" s="343">
        <v>5000</v>
      </c>
      <c r="BH7" s="343">
        <v>2700</v>
      </c>
      <c r="BI7" s="343">
        <v>1500</v>
      </c>
      <c r="BJ7" s="343">
        <v>2700</v>
      </c>
      <c r="BK7" s="343">
        <v>5</v>
      </c>
      <c r="BL7" s="339">
        <v>0</v>
      </c>
    </row>
    <row r="8" spans="1:64" ht="11.25" customHeight="1">
      <c r="A8" s="62" t="s">
        <v>42</v>
      </c>
      <c r="E8" s="268">
        <v>2</v>
      </c>
      <c r="F8" s="340" t="s">
        <v>924</v>
      </c>
      <c r="G8" s="344">
        <v>32740</v>
      </c>
      <c r="H8" s="344">
        <v>29540</v>
      </c>
      <c r="I8" s="344">
        <v>29540</v>
      </c>
      <c r="J8" s="344">
        <v>6000</v>
      </c>
      <c r="K8" s="344">
        <v>6000</v>
      </c>
      <c r="L8" s="344">
        <v>3000</v>
      </c>
      <c r="M8" s="344">
        <v>8640</v>
      </c>
      <c r="N8" s="344">
        <v>8640</v>
      </c>
      <c r="O8" s="344">
        <v>8640</v>
      </c>
      <c r="P8" s="344">
        <v>10500</v>
      </c>
      <c r="Q8" s="344">
        <v>7000</v>
      </c>
      <c r="R8" s="344">
        <v>10000</v>
      </c>
      <c r="V8" s="268">
        <v>2</v>
      </c>
      <c r="W8" s="340" t="s">
        <v>924</v>
      </c>
      <c r="X8" s="344">
        <v>32740</v>
      </c>
      <c r="Y8" s="344">
        <v>29540</v>
      </c>
      <c r="Z8" s="344">
        <v>29540</v>
      </c>
      <c r="AA8" s="344">
        <v>6000</v>
      </c>
      <c r="AB8" s="344">
        <v>6000</v>
      </c>
      <c r="AC8" s="344">
        <v>3000</v>
      </c>
      <c r="AD8" s="344">
        <v>8640</v>
      </c>
      <c r="AE8" s="344">
        <v>8640</v>
      </c>
      <c r="AF8" s="344">
        <v>8640</v>
      </c>
      <c r="AG8" s="344">
        <v>10500</v>
      </c>
      <c r="AH8" s="344">
        <v>7000</v>
      </c>
      <c r="AI8" s="344">
        <v>10000</v>
      </c>
      <c r="AN8" s="268">
        <v>2</v>
      </c>
      <c r="AO8" s="340" t="s">
        <v>924</v>
      </c>
      <c r="AP8" s="344">
        <v>32740</v>
      </c>
      <c r="AQ8" s="344">
        <v>29540</v>
      </c>
      <c r="AR8" s="344">
        <v>29540</v>
      </c>
      <c r="AS8" s="344">
        <v>6000</v>
      </c>
      <c r="AT8" s="344">
        <v>6000</v>
      </c>
      <c r="AU8" s="344">
        <v>3000</v>
      </c>
      <c r="AV8" s="344">
        <v>8640</v>
      </c>
      <c r="AW8" s="344">
        <v>8640</v>
      </c>
      <c r="AX8" s="344">
        <v>8640</v>
      </c>
      <c r="AY8" s="344">
        <v>10500</v>
      </c>
      <c r="AZ8" s="344">
        <v>7000</v>
      </c>
      <c r="BA8" s="344">
        <v>10000</v>
      </c>
      <c r="BB8" s="344">
        <v>3400</v>
      </c>
      <c r="BC8" s="344">
        <v>3400</v>
      </c>
      <c r="BD8" s="344">
        <v>3400</v>
      </c>
      <c r="BE8" s="344">
        <v>3400</v>
      </c>
      <c r="BF8" s="344">
        <v>3400</v>
      </c>
      <c r="BG8" s="344">
        <v>3400</v>
      </c>
      <c r="BH8" s="344">
        <v>4200</v>
      </c>
      <c r="BI8" s="344">
        <v>4500</v>
      </c>
      <c r="BJ8" s="344">
        <v>4500</v>
      </c>
      <c r="BK8" s="344">
        <v>3</v>
      </c>
      <c r="BL8" s="340">
        <v>0</v>
      </c>
    </row>
    <row r="9" spans="1:64" ht="11.25" customHeight="1">
      <c r="A9" s="62" t="s">
        <v>593</v>
      </c>
      <c r="E9" s="268">
        <v>3</v>
      </c>
      <c r="F9" s="340" t="s">
        <v>943</v>
      </c>
      <c r="G9" s="344">
        <v>18000</v>
      </c>
      <c r="H9" s="344">
        <v>18000</v>
      </c>
      <c r="I9" s="344">
        <v>16200</v>
      </c>
      <c r="J9" s="344">
        <v>9000</v>
      </c>
      <c r="K9" s="344">
        <v>9000</v>
      </c>
      <c r="L9" s="344">
        <v>7200</v>
      </c>
      <c r="M9" s="344">
        <v>7500</v>
      </c>
      <c r="N9" s="344">
        <v>6000</v>
      </c>
      <c r="O9" s="344">
        <v>6000</v>
      </c>
      <c r="P9" s="344">
        <v>1500</v>
      </c>
      <c r="Q9" s="344">
        <v>3000</v>
      </c>
      <c r="R9" s="344">
        <v>3000</v>
      </c>
      <c r="V9" s="268">
        <v>3</v>
      </c>
      <c r="W9" s="340" t="s">
        <v>943</v>
      </c>
      <c r="X9" s="344">
        <v>18000</v>
      </c>
      <c r="Y9" s="344">
        <v>18000</v>
      </c>
      <c r="Z9" s="344">
        <v>16200</v>
      </c>
      <c r="AA9" s="344">
        <v>9000</v>
      </c>
      <c r="AB9" s="344">
        <v>9000</v>
      </c>
      <c r="AC9" s="344">
        <v>7200</v>
      </c>
      <c r="AD9" s="344">
        <v>7500</v>
      </c>
      <c r="AE9" s="344">
        <v>6000</v>
      </c>
      <c r="AF9" s="344">
        <v>6000</v>
      </c>
      <c r="AG9" s="344">
        <v>1500</v>
      </c>
      <c r="AH9" s="344">
        <v>3000</v>
      </c>
      <c r="AI9" s="344">
        <v>3000</v>
      </c>
      <c r="AN9" s="268">
        <v>3</v>
      </c>
      <c r="AO9" s="340" t="s">
        <v>943</v>
      </c>
      <c r="AP9" s="344">
        <v>18000</v>
      </c>
      <c r="AQ9" s="344">
        <v>18000</v>
      </c>
      <c r="AR9" s="344">
        <v>16200</v>
      </c>
      <c r="AS9" s="344">
        <v>9000</v>
      </c>
      <c r="AT9" s="344">
        <v>9000</v>
      </c>
      <c r="AU9" s="344">
        <v>7200</v>
      </c>
      <c r="AV9" s="344">
        <v>7500</v>
      </c>
      <c r="AW9" s="344">
        <v>6000</v>
      </c>
      <c r="AX9" s="344">
        <v>6000</v>
      </c>
      <c r="AY9" s="344">
        <v>1500</v>
      </c>
      <c r="AZ9" s="344">
        <v>3000</v>
      </c>
      <c r="BA9" s="344">
        <v>3000</v>
      </c>
      <c r="BB9" s="344">
        <v>0</v>
      </c>
      <c r="BC9" s="344">
        <v>0</v>
      </c>
      <c r="BD9" s="344">
        <v>0</v>
      </c>
      <c r="BE9" s="344">
        <v>0</v>
      </c>
      <c r="BF9" s="344">
        <v>0</v>
      </c>
      <c r="BG9" s="344">
        <v>0</v>
      </c>
      <c r="BH9" s="344">
        <v>0</v>
      </c>
      <c r="BI9" s="344">
        <v>0</v>
      </c>
      <c r="BJ9" s="344">
        <v>0</v>
      </c>
      <c r="BK9" s="344">
        <v>0</v>
      </c>
      <c r="BL9" s="340" t="s">
        <v>768</v>
      </c>
    </row>
    <row r="10" spans="1:64" ht="11.25" customHeight="1">
      <c r="A10" s="62" t="s">
        <v>383</v>
      </c>
      <c r="E10" s="268">
        <v>4</v>
      </c>
      <c r="F10" s="340" t="s">
        <v>695</v>
      </c>
      <c r="G10" s="344">
        <v>4800</v>
      </c>
      <c r="H10" s="344">
        <v>4800</v>
      </c>
      <c r="I10" s="344">
        <v>4800</v>
      </c>
      <c r="J10" s="344" t="s">
        <v>768</v>
      </c>
      <c r="K10" s="344" t="s">
        <v>768</v>
      </c>
      <c r="L10" s="344" t="s">
        <v>768</v>
      </c>
      <c r="M10" s="344" t="s">
        <v>768</v>
      </c>
      <c r="N10" s="344" t="s">
        <v>768</v>
      </c>
      <c r="O10" s="344" t="s">
        <v>768</v>
      </c>
      <c r="P10" s="344" t="s">
        <v>768</v>
      </c>
      <c r="Q10" s="344" t="s">
        <v>768</v>
      </c>
      <c r="R10" s="344" t="s">
        <v>768</v>
      </c>
      <c r="V10" s="268">
        <v>4</v>
      </c>
      <c r="W10" s="340" t="s">
        <v>695</v>
      </c>
      <c r="X10" s="344">
        <v>4800</v>
      </c>
      <c r="Y10" s="344">
        <v>4800</v>
      </c>
      <c r="Z10" s="344">
        <v>4800</v>
      </c>
      <c r="AA10" s="344" t="s">
        <v>768</v>
      </c>
      <c r="AB10" s="344" t="s">
        <v>768</v>
      </c>
      <c r="AC10" s="344" t="s">
        <v>768</v>
      </c>
      <c r="AD10" s="344" t="s">
        <v>768</v>
      </c>
      <c r="AE10" s="344" t="s">
        <v>768</v>
      </c>
      <c r="AF10" s="344" t="s">
        <v>768</v>
      </c>
      <c r="AG10" s="344" t="s">
        <v>768</v>
      </c>
      <c r="AH10" s="344" t="s">
        <v>768</v>
      </c>
      <c r="AI10" s="344" t="s">
        <v>768</v>
      </c>
      <c r="AN10" s="268">
        <v>4</v>
      </c>
      <c r="AO10" s="340" t="s">
        <v>695</v>
      </c>
      <c r="AP10" s="344">
        <v>4800</v>
      </c>
      <c r="AQ10" s="344">
        <v>4800</v>
      </c>
      <c r="AR10" s="344">
        <v>4800</v>
      </c>
      <c r="AS10" s="344">
        <v>0</v>
      </c>
      <c r="AT10" s="344">
        <v>0</v>
      </c>
      <c r="AU10" s="344">
        <v>0</v>
      </c>
      <c r="AV10" s="344">
        <v>0</v>
      </c>
      <c r="AW10" s="344">
        <v>0</v>
      </c>
      <c r="AX10" s="344">
        <v>0</v>
      </c>
      <c r="AY10" s="344">
        <v>0</v>
      </c>
      <c r="AZ10" s="344">
        <v>0</v>
      </c>
      <c r="BA10" s="344">
        <v>0</v>
      </c>
      <c r="BB10" s="344">
        <v>4800</v>
      </c>
      <c r="BC10" s="344">
        <v>4800</v>
      </c>
      <c r="BD10" s="344">
        <v>4800</v>
      </c>
      <c r="BE10" s="344">
        <v>4800</v>
      </c>
      <c r="BF10" s="344">
        <v>4800</v>
      </c>
      <c r="BG10" s="344">
        <v>4800</v>
      </c>
      <c r="BH10" s="344">
        <v>0</v>
      </c>
      <c r="BI10" s="344">
        <v>0</v>
      </c>
      <c r="BJ10" s="344">
        <v>0</v>
      </c>
      <c r="BK10" s="344">
        <v>0</v>
      </c>
      <c r="BL10" s="340" t="s">
        <v>768</v>
      </c>
    </row>
    <row r="11" spans="1:64" ht="11.25" customHeight="1">
      <c r="A11" s="62" t="s">
        <v>768</v>
      </c>
      <c r="E11" s="268" t="s">
        <v>768</v>
      </c>
      <c r="F11" s="340" t="s">
        <v>768</v>
      </c>
      <c r="G11" s="344" t="s">
        <v>768</v>
      </c>
      <c r="H11" s="344" t="s">
        <v>768</v>
      </c>
      <c r="I11" s="344" t="s">
        <v>768</v>
      </c>
      <c r="J11" s="344" t="s">
        <v>768</v>
      </c>
      <c r="K11" s="344" t="s">
        <v>768</v>
      </c>
      <c r="L11" s="344" t="s">
        <v>768</v>
      </c>
      <c r="M11" s="344" t="s">
        <v>768</v>
      </c>
      <c r="N11" s="344" t="s">
        <v>768</v>
      </c>
      <c r="O11" s="344" t="s">
        <v>768</v>
      </c>
      <c r="P11" s="344" t="s">
        <v>768</v>
      </c>
      <c r="Q11" s="344" t="s">
        <v>768</v>
      </c>
      <c r="R11" s="344" t="s">
        <v>768</v>
      </c>
      <c r="V11" s="268" t="s">
        <v>768</v>
      </c>
      <c r="W11" s="340" t="s">
        <v>768</v>
      </c>
      <c r="X11" s="344" t="s">
        <v>768</v>
      </c>
      <c r="Y11" s="344" t="s">
        <v>768</v>
      </c>
      <c r="Z11" s="344" t="s">
        <v>768</v>
      </c>
      <c r="AA11" s="344" t="s">
        <v>768</v>
      </c>
      <c r="AB11" s="344" t="s">
        <v>768</v>
      </c>
      <c r="AC11" s="344" t="s">
        <v>768</v>
      </c>
      <c r="AD11" s="344" t="s">
        <v>768</v>
      </c>
      <c r="AE11" s="344" t="s">
        <v>768</v>
      </c>
      <c r="AF11" s="344" t="s">
        <v>768</v>
      </c>
      <c r="AG11" s="344" t="s">
        <v>768</v>
      </c>
      <c r="AH11" s="344" t="s">
        <v>768</v>
      </c>
      <c r="AI11" s="344" t="s">
        <v>768</v>
      </c>
      <c r="AN11" s="268" t="s">
        <v>768</v>
      </c>
      <c r="AO11" s="340" t="s">
        <v>768</v>
      </c>
      <c r="AP11" s="344" t="s">
        <v>768</v>
      </c>
      <c r="AQ11" s="344" t="s">
        <v>768</v>
      </c>
      <c r="AR11" s="344" t="s">
        <v>768</v>
      </c>
      <c r="AS11" s="344" t="s">
        <v>768</v>
      </c>
      <c r="AT11" s="344" t="s">
        <v>768</v>
      </c>
      <c r="AU11" s="344" t="s">
        <v>768</v>
      </c>
      <c r="AV11" s="344" t="s">
        <v>768</v>
      </c>
      <c r="AW11" s="344" t="s">
        <v>768</v>
      </c>
      <c r="AX11" s="344" t="s">
        <v>768</v>
      </c>
      <c r="AY11" s="344" t="s">
        <v>768</v>
      </c>
      <c r="AZ11" s="344" t="s">
        <v>768</v>
      </c>
      <c r="BA11" s="344" t="s">
        <v>768</v>
      </c>
      <c r="BB11" s="344" t="s">
        <v>768</v>
      </c>
      <c r="BC11" s="344" t="s">
        <v>768</v>
      </c>
      <c r="BD11" s="344" t="s">
        <v>768</v>
      </c>
      <c r="BE11" s="344" t="s">
        <v>768</v>
      </c>
      <c r="BF11" s="344" t="s">
        <v>768</v>
      </c>
      <c r="BG11" s="344" t="s">
        <v>768</v>
      </c>
      <c r="BH11" s="344" t="s">
        <v>768</v>
      </c>
      <c r="BI11" s="344" t="s">
        <v>768</v>
      </c>
      <c r="BJ11" s="344" t="s">
        <v>768</v>
      </c>
      <c r="BK11" s="344" t="s">
        <v>768</v>
      </c>
      <c r="BL11" s="340" t="s">
        <v>768</v>
      </c>
    </row>
    <row r="12" spans="1:64" ht="11.25" customHeight="1">
      <c r="A12" s="62" t="s">
        <v>768</v>
      </c>
      <c r="E12" s="268" t="s">
        <v>768</v>
      </c>
      <c r="F12" s="340" t="s">
        <v>768</v>
      </c>
      <c r="G12" s="344" t="s">
        <v>768</v>
      </c>
      <c r="H12" s="344" t="s">
        <v>768</v>
      </c>
      <c r="I12" s="344" t="s">
        <v>768</v>
      </c>
      <c r="J12" s="344" t="s">
        <v>768</v>
      </c>
      <c r="K12" s="344" t="s">
        <v>768</v>
      </c>
      <c r="L12" s="344" t="s">
        <v>768</v>
      </c>
      <c r="M12" s="344" t="s">
        <v>768</v>
      </c>
      <c r="N12" s="344" t="s">
        <v>768</v>
      </c>
      <c r="O12" s="344" t="s">
        <v>768</v>
      </c>
      <c r="P12" s="344" t="s">
        <v>768</v>
      </c>
      <c r="Q12" s="344" t="s">
        <v>768</v>
      </c>
      <c r="R12" s="344" t="s">
        <v>768</v>
      </c>
      <c r="V12" s="268" t="s">
        <v>768</v>
      </c>
      <c r="W12" s="340" t="s">
        <v>768</v>
      </c>
      <c r="X12" s="344" t="s">
        <v>768</v>
      </c>
      <c r="Y12" s="344" t="s">
        <v>768</v>
      </c>
      <c r="Z12" s="344" t="s">
        <v>768</v>
      </c>
      <c r="AA12" s="344" t="s">
        <v>768</v>
      </c>
      <c r="AB12" s="344" t="s">
        <v>768</v>
      </c>
      <c r="AC12" s="344" t="s">
        <v>768</v>
      </c>
      <c r="AD12" s="344" t="s">
        <v>768</v>
      </c>
      <c r="AE12" s="344" t="s">
        <v>768</v>
      </c>
      <c r="AF12" s="344" t="s">
        <v>768</v>
      </c>
      <c r="AG12" s="344" t="s">
        <v>768</v>
      </c>
      <c r="AH12" s="344" t="s">
        <v>768</v>
      </c>
      <c r="AI12" s="344" t="s">
        <v>768</v>
      </c>
      <c r="AN12" s="268" t="s">
        <v>768</v>
      </c>
      <c r="AO12" s="340" t="s">
        <v>768</v>
      </c>
      <c r="AP12" s="344" t="s">
        <v>768</v>
      </c>
      <c r="AQ12" s="344" t="s">
        <v>768</v>
      </c>
      <c r="AR12" s="344" t="s">
        <v>768</v>
      </c>
      <c r="AS12" s="344" t="s">
        <v>768</v>
      </c>
      <c r="AT12" s="344" t="s">
        <v>768</v>
      </c>
      <c r="AU12" s="344" t="s">
        <v>768</v>
      </c>
      <c r="AV12" s="344" t="s">
        <v>768</v>
      </c>
      <c r="AW12" s="344" t="s">
        <v>768</v>
      </c>
      <c r="AX12" s="344" t="s">
        <v>768</v>
      </c>
      <c r="AY12" s="344" t="s">
        <v>768</v>
      </c>
      <c r="AZ12" s="344" t="s">
        <v>768</v>
      </c>
      <c r="BA12" s="344" t="s">
        <v>768</v>
      </c>
      <c r="BB12" s="344" t="s">
        <v>768</v>
      </c>
      <c r="BC12" s="344" t="s">
        <v>768</v>
      </c>
      <c r="BD12" s="344" t="s">
        <v>768</v>
      </c>
      <c r="BE12" s="344" t="s">
        <v>768</v>
      </c>
      <c r="BF12" s="344" t="s">
        <v>768</v>
      </c>
      <c r="BG12" s="344" t="s">
        <v>768</v>
      </c>
      <c r="BH12" s="344" t="s">
        <v>768</v>
      </c>
      <c r="BI12" s="344" t="s">
        <v>768</v>
      </c>
      <c r="BJ12" s="344" t="s">
        <v>768</v>
      </c>
      <c r="BK12" s="344" t="s">
        <v>768</v>
      </c>
      <c r="BL12" s="340" t="s">
        <v>768</v>
      </c>
    </row>
    <row r="13" spans="1:64" ht="11.25" customHeight="1">
      <c r="A13" s="62" t="s">
        <v>768</v>
      </c>
      <c r="E13" s="268" t="s">
        <v>768</v>
      </c>
      <c r="F13" s="340" t="s">
        <v>768</v>
      </c>
      <c r="G13" s="344" t="s">
        <v>768</v>
      </c>
      <c r="H13" s="344" t="s">
        <v>768</v>
      </c>
      <c r="I13" s="344" t="s">
        <v>768</v>
      </c>
      <c r="J13" s="344" t="s">
        <v>768</v>
      </c>
      <c r="K13" s="344" t="s">
        <v>768</v>
      </c>
      <c r="L13" s="344" t="s">
        <v>768</v>
      </c>
      <c r="M13" s="344" t="s">
        <v>768</v>
      </c>
      <c r="N13" s="344" t="s">
        <v>768</v>
      </c>
      <c r="O13" s="344" t="s">
        <v>768</v>
      </c>
      <c r="P13" s="344" t="s">
        <v>768</v>
      </c>
      <c r="Q13" s="344" t="s">
        <v>768</v>
      </c>
      <c r="R13" s="344" t="s">
        <v>768</v>
      </c>
      <c r="V13" s="268" t="s">
        <v>768</v>
      </c>
      <c r="W13" s="340" t="s">
        <v>768</v>
      </c>
      <c r="X13" s="344" t="s">
        <v>768</v>
      </c>
      <c r="Y13" s="344" t="s">
        <v>768</v>
      </c>
      <c r="Z13" s="344" t="s">
        <v>768</v>
      </c>
      <c r="AA13" s="344" t="s">
        <v>768</v>
      </c>
      <c r="AB13" s="344" t="s">
        <v>768</v>
      </c>
      <c r="AC13" s="344" t="s">
        <v>768</v>
      </c>
      <c r="AD13" s="344" t="s">
        <v>768</v>
      </c>
      <c r="AE13" s="344" t="s">
        <v>768</v>
      </c>
      <c r="AF13" s="344" t="s">
        <v>768</v>
      </c>
      <c r="AG13" s="344" t="s">
        <v>768</v>
      </c>
      <c r="AH13" s="344" t="s">
        <v>768</v>
      </c>
      <c r="AI13" s="344" t="s">
        <v>768</v>
      </c>
      <c r="AN13" s="268" t="s">
        <v>768</v>
      </c>
      <c r="AO13" s="340" t="s">
        <v>768</v>
      </c>
      <c r="AP13" s="344" t="s">
        <v>768</v>
      </c>
      <c r="AQ13" s="344" t="s">
        <v>768</v>
      </c>
      <c r="AR13" s="344" t="s">
        <v>768</v>
      </c>
      <c r="AS13" s="344" t="s">
        <v>768</v>
      </c>
      <c r="AT13" s="344" t="s">
        <v>768</v>
      </c>
      <c r="AU13" s="344" t="s">
        <v>768</v>
      </c>
      <c r="AV13" s="344" t="s">
        <v>768</v>
      </c>
      <c r="AW13" s="344" t="s">
        <v>768</v>
      </c>
      <c r="AX13" s="344" t="s">
        <v>768</v>
      </c>
      <c r="AY13" s="344" t="s">
        <v>768</v>
      </c>
      <c r="AZ13" s="344" t="s">
        <v>768</v>
      </c>
      <c r="BA13" s="344" t="s">
        <v>768</v>
      </c>
      <c r="BB13" s="344" t="s">
        <v>768</v>
      </c>
      <c r="BC13" s="344" t="s">
        <v>768</v>
      </c>
      <c r="BD13" s="344" t="s">
        <v>768</v>
      </c>
      <c r="BE13" s="344" t="s">
        <v>768</v>
      </c>
      <c r="BF13" s="344" t="s">
        <v>768</v>
      </c>
      <c r="BG13" s="344" t="s">
        <v>768</v>
      </c>
      <c r="BH13" s="344" t="s">
        <v>768</v>
      </c>
      <c r="BI13" s="344" t="s">
        <v>768</v>
      </c>
      <c r="BJ13" s="344" t="s">
        <v>768</v>
      </c>
      <c r="BK13" s="344" t="s">
        <v>768</v>
      </c>
      <c r="BL13" s="340" t="s">
        <v>768</v>
      </c>
    </row>
    <row r="14" spans="1:64" ht="11.25" customHeight="1">
      <c r="A14" s="62" t="s">
        <v>768</v>
      </c>
      <c r="E14" s="268" t="s">
        <v>768</v>
      </c>
      <c r="F14" s="340" t="s">
        <v>768</v>
      </c>
      <c r="G14" s="344" t="s">
        <v>768</v>
      </c>
      <c r="H14" s="344" t="s">
        <v>768</v>
      </c>
      <c r="I14" s="344" t="s">
        <v>768</v>
      </c>
      <c r="J14" s="344" t="s">
        <v>768</v>
      </c>
      <c r="K14" s="344" t="s">
        <v>768</v>
      </c>
      <c r="L14" s="344" t="s">
        <v>768</v>
      </c>
      <c r="M14" s="344" t="s">
        <v>768</v>
      </c>
      <c r="N14" s="344" t="s">
        <v>768</v>
      </c>
      <c r="O14" s="344" t="s">
        <v>768</v>
      </c>
      <c r="P14" s="344" t="s">
        <v>768</v>
      </c>
      <c r="Q14" s="344" t="s">
        <v>768</v>
      </c>
      <c r="R14" s="344" t="s">
        <v>768</v>
      </c>
      <c r="V14" s="268" t="s">
        <v>768</v>
      </c>
      <c r="W14" s="340" t="s">
        <v>768</v>
      </c>
      <c r="X14" s="344" t="s">
        <v>768</v>
      </c>
      <c r="Y14" s="344" t="s">
        <v>768</v>
      </c>
      <c r="Z14" s="344" t="s">
        <v>768</v>
      </c>
      <c r="AA14" s="344" t="s">
        <v>768</v>
      </c>
      <c r="AB14" s="344" t="s">
        <v>768</v>
      </c>
      <c r="AC14" s="344" t="s">
        <v>768</v>
      </c>
      <c r="AD14" s="344" t="s">
        <v>768</v>
      </c>
      <c r="AE14" s="344" t="s">
        <v>768</v>
      </c>
      <c r="AF14" s="344" t="s">
        <v>768</v>
      </c>
      <c r="AG14" s="344" t="s">
        <v>768</v>
      </c>
      <c r="AH14" s="344" t="s">
        <v>768</v>
      </c>
      <c r="AI14" s="344" t="s">
        <v>768</v>
      </c>
      <c r="AN14" s="268" t="s">
        <v>768</v>
      </c>
      <c r="AO14" s="340" t="s">
        <v>768</v>
      </c>
      <c r="AP14" s="344" t="s">
        <v>768</v>
      </c>
      <c r="AQ14" s="344" t="s">
        <v>768</v>
      </c>
      <c r="AR14" s="344" t="s">
        <v>768</v>
      </c>
      <c r="AS14" s="344" t="s">
        <v>768</v>
      </c>
      <c r="AT14" s="344" t="s">
        <v>768</v>
      </c>
      <c r="AU14" s="344" t="s">
        <v>768</v>
      </c>
      <c r="AV14" s="344" t="s">
        <v>768</v>
      </c>
      <c r="AW14" s="344" t="s">
        <v>768</v>
      </c>
      <c r="AX14" s="344" t="s">
        <v>768</v>
      </c>
      <c r="AY14" s="344" t="s">
        <v>768</v>
      </c>
      <c r="AZ14" s="344" t="s">
        <v>768</v>
      </c>
      <c r="BA14" s="344" t="s">
        <v>768</v>
      </c>
      <c r="BB14" s="344" t="s">
        <v>768</v>
      </c>
      <c r="BC14" s="344" t="s">
        <v>768</v>
      </c>
      <c r="BD14" s="344" t="s">
        <v>768</v>
      </c>
      <c r="BE14" s="344" t="s">
        <v>768</v>
      </c>
      <c r="BF14" s="344" t="s">
        <v>768</v>
      </c>
      <c r="BG14" s="344" t="s">
        <v>768</v>
      </c>
      <c r="BH14" s="344" t="s">
        <v>768</v>
      </c>
      <c r="BI14" s="344" t="s">
        <v>768</v>
      </c>
      <c r="BJ14" s="344" t="s">
        <v>768</v>
      </c>
      <c r="BK14" s="344" t="s">
        <v>768</v>
      </c>
      <c r="BL14" s="340" t="s">
        <v>768</v>
      </c>
    </row>
    <row r="15" spans="1:64" ht="11.25" customHeight="1">
      <c r="A15" s="62" t="s">
        <v>768</v>
      </c>
      <c r="E15" s="268" t="s">
        <v>768</v>
      </c>
      <c r="F15" s="340" t="s">
        <v>768</v>
      </c>
      <c r="G15" s="344" t="s">
        <v>768</v>
      </c>
      <c r="H15" s="344" t="s">
        <v>768</v>
      </c>
      <c r="I15" s="344" t="s">
        <v>768</v>
      </c>
      <c r="J15" s="344" t="s">
        <v>768</v>
      </c>
      <c r="K15" s="344" t="s">
        <v>768</v>
      </c>
      <c r="L15" s="344" t="s">
        <v>768</v>
      </c>
      <c r="M15" s="344" t="s">
        <v>768</v>
      </c>
      <c r="N15" s="344" t="s">
        <v>768</v>
      </c>
      <c r="O15" s="344" t="s">
        <v>768</v>
      </c>
      <c r="P15" s="344" t="s">
        <v>768</v>
      </c>
      <c r="Q15" s="344" t="s">
        <v>768</v>
      </c>
      <c r="R15" s="344" t="s">
        <v>768</v>
      </c>
      <c r="V15" s="268" t="s">
        <v>768</v>
      </c>
      <c r="W15" s="340" t="s">
        <v>768</v>
      </c>
      <c r="X15" s="344" t="s">
        <v>768</v>
      </c>
      <c r="Y15" s="344" t="s">
        <v>768</v>
      </c>
      <c r="Z15" s="344" t="s">
        <v>768</v>
      </c>
      <c r="AA15" s="344" t="s">
        <v>768</v>
      </c>
      <c r="AB15" s="344" t="s">
        <v>768</v>
      </c>
      <c r="AC15" s="344" t="s">
        <v>768</v>
      </c>
      <c r="AD15" s="344" t="s">
        <v>768</v>
      </c>
      <c r="AE15" s="344" t="s">
        <v>768</v>
      </c>
      <c r="AF15" s="344" t="s">
        <v>768</v>
      </c>
      <c r="AG15" s="344" t="s">
        <v>768</v>
      </c>
      <c r="AH15" s="344" t="s">
        <v>768</v>
      </c>
      <c r="AI15" s="344" t="s">
        <v>768</v>
      </c>
      <c r="AN15" s="268" t="s">
        <v>768</v>
      </c>
      <c r="AO15" s="340" t="s">
        <v>768</v>
      </c>
      <c r="AP15" s="344" t="s">
        <v>768</v>
      </c>
      <c r="AQ15" s="344" t="s">
        <v>768</v>
      </c>
      <c r="AR15" s="344" t="s">
        <v>768</v>
      </c>
      <c r="AS15" s="344" t="s">
        <v>768</v>
      </c>
      <c r="AT15" s="344" t="s">
        <v>768</v>
      </c>
      <c r="AU15" s="344" t="s">
        <v>768</v>
      </c>
      <c r="AV15" s="344" t="s">
        <v>768</v>
      </c>
      <c r="AW15" s="344" t="s">
        <v>768</v>
      </c>
      <c r="AX15" s="344" t="s">
        <v>768</v>
      </c>
      <c r="AY15" s="344" t="s">
        <v>768</v>
      </c>
      <c r="AZ15" s="344" t="s">
        <v>768</v>
      </c>
      <c r="BA15" s="344" t="s">
        <v>768</v>
      </c>
      <c r="BB15" s="344" t="s">
        <v>768</v>
      </c>
      <c r="BC15" s="344" t="s">
        <v>768</v>
      </c>
      <c r="BD15" s="344" t="s">
        <v>768</v>
      </c>
      <c r="BE15" s="344" t="s">
        <v>768</v>
      </c>
      <c r="BF15" s="344" t="s">
        <v>768</v>
      </c>
      <c r="BG15" s="344" t="s">
        <v>768</v>
      </c>
      <c r="BH15" s="344" t="s">
        <v>768</v>
      </c>
      <c r="BI15" s="344" t="s">
        <v>768</v>
      </c>
      <c r="BJ15" s="344" t="s">
        <v>768</v>
      </c>
      <c r="BK15" s="344" t="s">
        <v>768</v>
      </c>
      <c r="BL15" s="340" t="s">
        <v>768</v>
      </c>
    </row>
    <row r="16" spans="1:64" ht="11.25" customHeight="1">
      <c r="A16" s="62" t="s">
        <v>768</v>
      </c>
      <c r="E16" s="268" t="s">
        <v>768</v>
      </c>
      <c r="F16" s="340" t="s">
        <v>768</v>
      </c>
      <c r="G16" s="344" t="s">
        <v>768</v>
      </c>
      <c r="H16" s="344" t="s">
        <v>768</v>
      </c>
      <c r="I16" s="344" t="s">
        <v>768</v>
      </c>
      <c r="J16" s="344" t="s">
        <v>768</v>
      </c>
      <c r="K16" s="344" t="s">
        <v>768</v>
      </c>
      <c r="L16" s="344" t="s">
        <v>768</v>
      </c>
      <c r="M16" s="344" t="s">
        <v>768</v>
      </c>
      <c r="N16" s="344" t="s">
        <v>768</v>
      </c>
      <c r="O16" s="344" t="s">
        <v>768</v>
      </c>
      <c r="P16" s="344" t="s">
        <v>768</v>
      </c>
      <c r="Q16" s="344" t="s">
        <v>768</v>
      </c>
      <c r="R16" s="344" t="s">
        <v>768</v>
      </c>
      <c r="V16" s="268" t="s">
        <v>768</v>
      </c>
      <c r="W16" s="340" t="s">
        <v>768</v>
      </c>
      <c r="X16" s="344" t="s">
        <v>768</v>
      </c>
      <c r="Y16" s="344" t="s">
        <v>768</v>
      </c>
      <c r="Z16" s="344" t="s">
        <v>768</v>
      </c>
      <c r="AA16" s="344" t="s">
        <v>768</v>
      </c>
      <c r="AB16" s="344" t="s">
        <v>768</v>
      </c>
      <c r="AC16" s="344" t="s">
        <v>768</v>
      </c>
      <c r="AD16" s="344" t="s">
        <v>768</v>
      </c>
      <c r="AE16" s="344" t="s">
        <v>768</v>
      </c>
      <c r="AF16" s="344" t="s">
        <v>768</v>
      </c>
      <c r="AG16" s="344" t="s">
        <v>768</v>
      </c>
      <c r="AH16" s="344" t="s">
        <v>768</v>
      </c>
      <c r="AI16" s="344" t="s">
        <v>768</v>
      </c>
      <c r="AN16" s="268" t="s">
        <v>768</v>
      </c>
      <c r="AO16" s="340" t="s">
        <v>768</v>
      </c>
      <c r="AP16" s="344" t="s">
        <v>768</v>
      </c>
      <c r="AQ16" s="344" t="s">
        <v>768</v>
      </c>
      <c r="AR16" s="344" t="s">
        <v>768</v>
      </c>
      <c r="AS16" s="344" t="s">
        <v>768</v>
      </c>
      <c r="AT16" s="344" t="s">
        <v>768</v>
      </c>
      <c r="AU16" s="344" t="s">
        <v>768</v>
      </c>
      <c r="AV16" s="344" t="s">
        <v>768</v>
      </c>
      <c r="AW16" s="344" t="s">
        <v>768</v>
      </c>
      <c r="AX16" s="344" t="s">
        <v>768</v>
      </c>
      <c r="AY16" s="344" t="s">
        <v>768</v>
      </c>
      <c r="AZ16" s="344" t="s">
        <v>768</v>
      </c>
      <c r="BA16" s="344" t="s">
        <v>768</v>
      </c>
      <c r="BB16" s="344" t="s">
        <v>768</v>
      </c>
      <c r="BC16" s="344" t="s">
        <v>768</v>
      </c>
      <c r="BD16" s="344" t="s">
        <v>768</v>
      </c>
      <c r="BE16" s="344" t="s">
        <v>768</v>
      </c>
      <c r="BF16" s="344" t="s">
        <v>768</v>
      </c>
      <c r="BG16" s="344" t="s">
        <v>768</v>
      </c>
      <c r="BH16" s="344" t="s">
        <v>768</v>
      </c>
      <c r="BI16" s="344" t="s">
        <v>768</v>
      </c>
      <c r="BJ16" s="344" t="s">
        <v>768</v>
      </c>
      <c r="BK16" s="344" t="s">
        <v>768</v>
      </c>
      <c r="BL16" s="340" t="s">
        <v>768</v>
      </c>
    </row>
    <row r="17" spans="1:64" ht="11.25" customHeight="1">
      <c r="A17" s="62" t="s">
        <v>768</v>
      </c>
      <c r="E17" s="268" t="s">
        <v>768</v>
      </c>
      <c r="F17" s="340" t="s">
        <v>768</v>
      </c>
      <c r="G17" s="344" t="s">
        <v>768</v>
      </c>
      <c r="H17" s="344" t="s">
        <v>768</v>
      </c>
      <c r="I17" s="344" t="s">
        <v>768</v>
      </c>
      <c r="J17" s="344" t="s">
        <v>768</v>
      </c>
      <c r="K17" s="344" t="s">
        <v>768</v>
      </c>
      <c r="L17" s="344" t="s">
        <v>768</v>
      </c>
      <c r="M17" s="344" t="s">
        <v>768</v>
      </c>
      <c r="N17" s="344" t="s">
        <v>768</v>
      </c>
      <c r="O17" s="344" t="s">
        <v>768</v>
      </c>
      <c r="P17" s="344" t="s">
        <v>768</v>
      </c>
      <c r="Q17" s="344" t="s">
        <v>768</v>
      </c>
      <c r="R17" s="344" t="s">
        <v>768</v>
      </c>
      <c r="V17" s="268" t="s">
        <v>768</v>
      </c>
      <c r="W17" s="340" t="s">
        <v>768</v>
      </c>
      <c r="X17" s="344" t="s">
        <v>768</v>
      </c>
      <c r="Y17" s="344" t="s">
        <v>768</v>
      </c>
      <c r="Z17" s="344" t="s">
        <v>768</v>
      </c>
      <c r="AA17" s="344" t="s">
        <v>768</v>
      </c>
      <c r="AB17" s="344" t="s">
        <v>768</v>
      </c>
      <c r="AC17" s="344" t="s">
        <v>768</v>
      </c>
      <c r="AD17" s="344" t="s">
        <v>768</v>
      </c>
      <c r="AE17" s="344" t="s">
        <v>768</v>
      </c>
      <c r="AF17" s="344" t="s">
        <v>768</v>
      </c>
      <c r="AG17" s="344" t="s">
        <v>768</v>
      </c>
      <c r="AH17" s="344" t="s">
        <v>768</v>
      </c>
      <c r="AI17" s="344" t="s">
        <v>768</v>
      </c>
      <c r="AN17" s="268" t="s">
        <v>768</v>
      </c>
      <c r="AO17" s="340" t="s">
        <v>768</v>
      </c>
      <c r="AP17" s="344" t="s">
        <v>768</v>
      </c>
      <c r="AQ17" s="344" t="s">
        <v>768</v>
      </c>
      <c r="AR17" s="344" t="s">
        <v>768</v>
      </c>
      <c r="AS17" s="344" t="s">
        <v>768</v>
      </c>
      <c r="AT17" s="344" t="s">
        <v>768</v>
      </c>
      <c r="AU17" s="344" t="s">
        <v>768</v>
      </c>
      <c r="AV17" s="344" t="s">
        <v>768</v>
      </c>
      <c r="AW17" s="344" t="s">
        <v>768</v>
      </c>
      <c r="AX17" s="344" t="s">
        <v>768</v>
      </c>
      <c r="AY17" s="344" t="s">
        <v>768</v>
      </c>
      <c r="AZ17" s="344" t="s">
        <v>768</v>
      </c>
      <c r="BA17" s="344" t="s">
        <v>768</v>
      </c>
      <c r="BB17" s="344" t="s">
        <v>768</v>
      </c>
      <c r="BC17" s="344" t="s">
        <v>768</v>
      </c>
      <c r="BD17" s="344" t="s">
        <v>768</v>
      </c>
      <c r="BE17" s="344" t="s">
        <v>768</v>
      </c>
      <c r="BF17" s="344" t="s">
        <v>768</v>
      </c>
      <c r="BG17" s="344" t="s">
        <v>768</v>
      </c>
      <c r="BH17" s="344" t="s">
        <v>768</v>
      </c>
      <c r="BI17" s="344" t="s">
        <v>768</v>
      </c>
      <c r="BJ17" s="344" t="s">
        <v>768</v>
      </c>
      <c r="BK17" s="344" t="s">
        <v>768</v>
      </c>
      <c r="BL17" s="340" t="s">
        <v>768</v>
      </c>
    </row>
    <row r="18" spans="1:64" ht="11.25" customHeight="1">
      <c r="A18" s="62" t="s">
        <v>768</v>
      </c>
      <c r="E18" s="268" t="s">
        <v>768</v>
      </c>
      <c r="F18" s="340" t="s">
        <v>768</v>
      </c>
      <c r="G18" s="344" t="s">
        <v>768</v>
      </c>
      <c r="H18" s="459" t="s">
        <v>768</v>
      </c>
      <c r="I18" s="463" t="s">
        <v>768</v>
      </c>
      <c r="J18" s="464" t="s">
        <v>768</v>
      </c>
      <c r="K18" s="464" t="s">
        <v>768</v>
      </c>
      <c r="L18" s="464" t="s">
        <v>768</v>
      </c>
      <c r="M18" s="465" t="s">
        <v>768</v>
      </c>
      <c r="N18" s="460" t="s">
        <v>768</v>
      </c>
      <c r="O18" s="344" t="s">
        <v>768</v>
      </c>
      <c r="P18" s="344" t="s">
        <v>768</v>
      </c>
      <c r="Q18" s="344" t="s">
        <v>768</v>
      </c>
      <c r="R18" s="344" t="s">
        <v>768</v>
      </c>
      <c r="V18" s="268" t="s">
        <v>768</v>
      </c>
      <c r="W18" s="340" t="s">
        <v>768</v>
      </c>
      <c r="X18" s="344" t="s">
        <v>768</v>
      </c>
      <c r="Y18" s="344" t="s">
        <v>768</v>
      </c>
      <c r="Z18" s="344" t="s">
        <v>768</v>
      </c>
      <c r="AA18" s="344" t="s">
        <v>768</v>
      </c>
      <c r="AB18" s="344" t="s">
        <v>768</v>
      </c>
      <c r="AC18" s="344" t="s">
        <v>768</v>
      </c>
      <c r="AD18" s="344" t="s">
        <v>768</v>
      </c>
      <c r="AE18" s="344" t="s">
        <v>768</v>
      </c>
      <c r="AF18" s="344" t="s">
        <v>768</v>
      </c>
      <c r="AG18" s="344" t="s">
        <v>768</v>
      </c>
      <c r="AH18" s="344" t="s">
        <v>768</v>
      </c>
      <c r="AI18" s="344" t="s">
        <v>768</v>
      </c>
      <c r="AN18" s="268" t="s">
        <v>768</v>
      </c>
      <c r="AO18" s="340" t="s">
        <v>768</v>
      </c>
      <c r="AP18" s="344" t="s">
        <v>768</v>
      </c>
      <c r="AQ18" s="344" t="s">
        <v>768</v>
      </c>
      <c r="AR18" s="344" t="s">
        <v>768</v>
      </c>
      <c r="AS18" s="344" t="s">
        <v>768</v>
      </c>
      <c r="AT18" s="344" t="s">
        <v>768</v>
      </c>
      <c r="AU18" s="344" t="s">
        <v>768</v>
      </c>
      <c r="AV18" s="344" t="s">
        <v>768</v>
      </c>
      <c r="AW18" s="344" t="s">
        <v>768</v>
      </c>
      <c r="AX18" s="344" t="s">
        <v>768</v>
      </c>
      <c r="AY18" s="344" t="s">
        <v>768</v>
      </c>
      <c r="AZ18" s="344" t="s">
        <v>768</v>
      </c>
      <c r="BA18" s="344" t="s">
        <v>768</v>
      </c>
      <c r="BB18" s="344" t="s">
        <v>768</v>
      </c>
      <c r="BC18" s="344" t="s">
        <v>768</v>
      </c>
      <c r="BD18" s="344" t="s">
        <v>768</v>
      </c>
      <c r="BE18" s="344" t="s">
        <v>768</v>
      </c>
      <c r="BF18" s="344" t="s">
        <v>768</v>
      </c>
      <c r="BG18" s="344" t="s">
        <v>768</v>
      </c>
      <c r="BH18" s="344" t="s">
        <v>768</v>
      </c>
      <c r="BI18" s="344" t="s">
        <v>768</v>
      </c>
      <c r="BJ18" s="344" t="s">
        <v>768</v>
      </c>
      <c r="BK18" s="344" t="s">
        <v>768</v>
      </c>
      <c r="BL18" s="340" t="s">
        <v>768</v>
      </c>
    </row>
    <row r="19" spans="1:64" ht="11.25" customHeight="1">
      <c r="A19" s="62" t="s">
        <v>768</v>
      </c>
      <c r="E19" s="268" t="s">
        <v>768</v>
      </c>
      <c r="F19" s="340" t="s">
        <v>768</v>
      </c>
      <c r="G19" s="344" t="s">
        <v>768</v>
      </c>
      <c r="H19" s="459" t="s">
        <v>768</v>
      </c>
      <c r="I19" s="466"/>
      <c r="J19" s="461"/>
      <c r="K19" s="462" t="s">
        <v>956</v>
      </c>
      <c r="L19" s="461"/>
      <c r="M19" s="467"/>
      <c r="N19" s="460" t="s">
        <v>768</v>
      </c>
      <c r="O19" s="344" t="s">
        <v>768</v>
      </c>
      <c r="P19" s="344" t="s">
        <v>768</v>
      </c>
      <c r="Q19" s="344" t="s">
        <v>768</v>
      </c>
      <c r="R19" s="344" t="s">
        <v>768</v>
      </c>
      <c r="V19" s="268" t="s">
        <v>768</v>
      </c>
      <c r="W19" s="340" t="s">
        <v>768</v>
      </c>
      <c r="X19" s="344" t="s">
        <v>768</v>
      </c>
      <c r="Y19" s="344" t="s">
        <v>768</v>
      </c>
      <c r="Z19" s="344" t="s">
        <v>768</v>
      </c>
      <c r="AA19" s="344" t="s">
        <v>768</v>
      </c>
      <c r="AB19" s="344" t="s">
        <v>768</v>
      </c>
      <c r="AC19" s="344" t="s">
        <v>768</v>
      </c>
      <c r="AD19" s="344" t="s">
        <v>768</v>
      </c>
      <c r="AE19" s="344" t="s">
        <v>768</v>
      </c>
      <c r="AF19" s="344" t="s">
        <v>768</v>
      </c>
      <c r="AG19" s="344" t="s">
        <v>768</v>
      </c>
      <c r="AH19" s="344" t="s">
        <v>768</v>
      </c>
      <c r="AI19" s="344" t="s">
        <v>768</v>
      </c>
      <c r="AN19" s="268" t="s">
        <v>768</v>
      </c>
      <c r="AO19" s="340" t="s">
        <v>768</v>
      </c>
      <c r="AP19" s="344" t="s">
        <v>768</v>
      </c>
      <c r="AQ19" s="344" t="s">
        <v>768</v>
      </c>
      <c r="AR19" s="344" t="s">
        <v>768</v>
      </c>
      <c r="AS19" s="344" t="s">
        <v>768</v>
      </c>
      <c r="AT19" s="344" t="s">
        <v>768</v>
      </c>
      <c r="AU19" s="344" t="s">
        <v>768</v>
      </c>
      <c r="AV19" s="344" t="s">
        <v>768</v>
      </c>
      <c r="AW19" s="344" t="s">
        <v>768</v>
      </c>
      <c r="AX19" s="344" t="s">
        <v>768</v>
      </c>
      <c r="AY19" s="344" t="s">
        <v>768</v>
      </c>
      <c r="AZ19" s="344" t="s">
        <v>768</v>
      </c>
      <c r="BA19" s="344" t="s">
        <v>768</v>
      </c>
      <c r="BB19" s="344" t="s">
        <v>768</v>
      </c>
      <c r="BC19" s="344" t="s">
        <v>768</v>
      </c>
      <c r="BD19" s="344" t="s">
        <v>768</v>
      </c>
      <c r="BE19" s="344" t="s">
        <v>768</v>
      </c>
      <c r="BF19" s="344" t="s">
        <v>768</v>
      </c>
      <c r="BG19" s="344" t="s">
        <v>768</v>
      </c>
      <c r="BH19" s="344" t="s">
        <v>768</v>
      </c>
      <c r="BI19" s="344" t="s">
        <v>768</v>
      </c>
      <c r="BJ19" s="344" t="s">
        <v>768</v>
      </c>
      <c r="BK19" s="344" t="s">
        <v>768</v>
      </c>
      <c r="BL19" s="340" t="s">
        <v>768</v>
      </c>
    </row>
    <row r="20" spans="1:64" ht="11.25" customHeight="1">
      <c r="A20" s="62" t="s">
        <v>768</v>
      </c>
      <c r="E20" s="268" t="s">
        <v>768</v>
      </c>
      <c r="F20" s="340" t="s">
        <v>768</v>
      </c>
      <c r="G20" s="344" t="s">
        <v>768</v>
      </c>
      <c r="H20" s="459" t="s">
        <v>768</v>
      </c>
      <c r="I20" s="468" t="s">
        <v>768</v>
      </c>
      <c r="J20" s="469" t="s">
        <v>768</v>
      </c>
      <c r="K20" s="469" t="s">
        <v>768</v>
      </c>
      <c r="L20" s="469" t="s">
        <v>768</v>
      </c>
      <c r="M20" s="470" t="s">
        <v>768</v>
      </c>
      <c r="N20" s="460" t="s">
        <v>768</v>
      </c>
      <c r="O20" s="344" t="s">
        <v>768</v>
      </c>
      <c r="P20" s="344" t="s">
        <v>768</v>
      </c>
      <c r="Q20" s="344" t="s">
        <v>768</v>
      </c>
      <c r="R20" s="344" t="s">
        <v>768</v>
      </c>
      <c r="V20" s="268" t="s">
        <v>768</v>
      </c>
      <c r="W20" s="340" t="s">
        <v>768</v>
      </c>
      <c r="X20" s="344" t="s">
        <v>768</v>
      </c>
      <c r="Y20" s="344" t="s">
        <v>768</v>
      </c>
      <c r="Z20" s="344" t="s">
        <v>768</v>
      </c>
      <c r="AA20" s="344" t="s">
        <v>768</v>
      </c>
      <c r="AB20" s="344" t="s">
        <v>768</v>
      </c>
      <c r="AC20" s="344" t="s">
        <v>768</v>
      </c>
      <c r="AD20" s="344" t="s">
        <v>768</v>
      </c>
      <c r="AE20" s="344" t="s">
        <v>768</v>
      </c>
      <c r="AF20" s="344" t="s">
        <v>768</v>
      </c>
      <c r="AG20" s="344" t="s">
        <v>768</v>
      </c>
      <c r="AH20" s="344" t="s">
        <v>768</v>
      </c>
      <c r="AI20" s="344" t="s">
        <v>768</v>
      </c>
      <c r="AN20" s="268" t="s">
        <v>768</v>
      </c>
      <c r="AO20" s="340" t="s">
        <v>768</v>
      </c>
      <c r="AP20" s="344" t="s">
        <v>768</v>
      </c>
      <c r="AQ20" s="344" t="s">
        <v>768</v>
      </c>
      <c r="AR20" s="344" t="s">
        <v>768</v>
      </c>
      <c r="AS20" s="344" t="s">
        <v>768</v>
      </c>
      <c r="AT20" s="344" t="s">
        <v>768</v>
      </c>
      <c r="AU20" s="344" t="s">
        <v>768</v>
      </c>
      <c r="AV20" s="344" t="s">
        <v>768</v>
      </c>
      <c r="AW20" s="344" t="s">
        <v>768</v>
      </c>
      <c r="AX20" s="344" t="s">
        <v>768</v>
      </c>
      <c r="AY20" s="344" t="s">
        <v>768</v>
      </c>
      <c r="AZ20" s="344" t="s">
        <v>768</v>
      </c>
      <c r="BA20" s="344" t="s">
        <v>768</v>
      </c>
      <c r="BB20" s="344" t="s">
        <v>768</v>
      </c>
      <c r="BC20" s="344" t="s">
        <v>768</v>
      </c>
      <c r="BD20" s="344" t="s">
        <v>768</v>
      </c>
      <c r="BE20" s="344" t="s">
        <v>768</v>
      </c>
      <c r="BF20" s="344" t="s">
        <v>768</v>
      </c>
      <c r="BG20" s="344" t="s">
        <v>768</v>
      </c>
      <c r="BH20" s="344" t="s">
        <v>768</v>
      </c>
      <c r="BI20" s="344" t="s">
        <v>768</v>
      </c>
      <c r="BJ20" s="344" t="s">
        <v>768</v>
      </c>
      <c r="BK20" s="344" t="s">
        <v>768</v>
      </c>
      <c r="BL20" s="340" t="s">
        <v>768</v>
      </c>
    </row>
    <row r="21" spans="1:64" ht="11.25" customHeight="1">
      <c r="A21" s="62" t="s">
        <v>768</v>
      </c>
      <c r="E21" s="268" t="s">
        <v>768</v>
      </c>
      <c r="F21" s="340" t="s">
        <v>768</v>
      </c>
      <c r="G21" s="344" t="s">
        <v>768</v>
      </c>
      <c r="H21" s="344" t="s">
        <v>768</v>
      </c>
      <c r="I21" s="344" t="s">
        <v>768</v>
      </c>
      <c r="J21" s="344" t="s">
        <v>768</v>
      </c>
      <c r="K21" s="344" t="s">
        <v>768</v>
      </c>
      <c r="L21" s="344" t="s">
        <v>768</v>
      </c>
      <c r="M21" s="344" t="s">
        <v>768</v>
      </c>
      <c r="N21" s="344" t="s">
        <v>768</v>
      </c>
      <c r="O21" s="344" t="s">
        <v>768</v>
      </c>
      <c r="P21" s="344" t="s">
        <v>768</v>
      </c>
      <c r="Q21" s="344" t="s">
        <v>768</v>
      </c>
      <c r="R21" s="344" t="s">
        <v>768</v>
      </c>
      <c r="V21" s="268" t="s">
        <v>768</v>
      </c>
      <c r="W21" s="340" t="s">
        <v>768</v>
      </c>
      <c r="X21" s="344" t="s">
        <v>768</v>
      </c>
      <c r="Y21" s="344" t="s">
        <v>768</v>
      </c>
      <c r="Z21" s="344" t="s">
        <v>768</v>
      </c>
      <c r="AA21" s="344" t="s">
        <v>768</v>
      </c>
      <c r="AB21" s="344" t="s">
        <v>768</v>
      </c>
      <c r="AC21" s="344" t="s">
        <v>768</v>
      </c>
      <c r="AD21" s="344" t="s">
        <v>768</v>
      </c>
      <c r="AE21" s="344" t="s">
        <v>768</v>
      </c>
      <c r="AF21" s="344" t="s">
        <v>768</v>
      </c>
      <c r="AG21" s="344" t="s">
        <v>768</v>
      </c>
      <c r="AH21" s="344" t="s">
        <v>768</v>
      </c>
      <c r="AI21" s="344" t="s">
        <v>768</v>
      </c>
      <c r="AN21" s="268" t="s">
        <v>768</v>
      </c>
      <c r="AO21" s="340" t="s">
        <v>768</v>
      </c>
      <c r="AP21" s="344" t="s">
        <v>768</v>
      </c>
      <c r="AQ21" s="344" t="s">
        <v>768</v>
      </c>
      <c r="AR21" s="344" t="s">
        <v>768</v>
      </c>
      <c r="AS21" s="344" t="s">
        <v>768</v>
      </c>
      <c r="AT21" s="344" t="s">
        <v>768</v>
      </c>
      <c r="AU21" s="344" t="s">
        <v>768</v>
      </c>
      <c r="AV21" s="344" t="s">
        <v>768</v>
      </c>
      <c r="AW21" s="344" t="s">
        <v>768</v>
      </c>
      <c r="AX21" s="344" t="s">
        <v>768</v>
      </c>
      <c r="AY21" s="344" t="s">
        <v>768</v>
      </c>
      <c r="AZ21" s="344" t="s">
        <v>768</v>
      </c>
      <c r="BA21" s="344" t="s">
        <v>768</v>
      </c>
      <c r="BB21" s="344" t="s">
        <v>768</v>
      </c>
      <c r="BC21" s="344" t="s">
        <v>768</v>
      </c>
      <c r="BD21" s="344" t="s">
        <v>768</v>
      </c>
      <c r="BE21" s="344" t="s">
        <v>768</v>
      </c>
      <c r="BF21" s="344" t="s">
        <v>768</v>
      </c>
      <c r="BG21" s="344" t="s">
        <v>768</v>
      </c>
      <c r="BH21" s="344" t="s">
        <v>768</v>
      </c>
      <c r="BI21" s="344" t="s">
        <v>768</v>
      </c>
      <c r="BJ21" s="344" t="s">
        <v>768</v>
      </c>
      <c r="BK21" s="344" t="s">
        <v>768</v>
      </c>
      <c r="BL21" s="340" t="s">
        <v>768</v>
      </c>
    </row>
    <row r="22" spans="1:64" ht="11.25" customHeight="1">
      <c r="A22" s="62" t="s">
        <v>768</v>
      </c>
      <c r="E22" s="268" t="s">
        <v>768</v>
      </c>
      <c r="F22" s="340" t="s">
        <v>768</v>
      </c>
      <c r="G22" s="344" t="s">
        <v>768</v>
      </c>
      <c r="H22" s="344" t="s">
        <v>768</v>
      </c>
      <c r="I22" s="344" t="s">
        <v>768</v>
      </c>
      <c r="J22" s="344" t="s">
        <v>768</v>
      </c>
      <c r="K22" s="344" t="s">
        <v>768</v>
      </c>
      <c r="L22" s="344" t="s">
        <v>768</v>
      </c>
      <c r="M22" s="344" t="s">
        <v>768</v>
      </c>
      <c r="N22" s="344" t="s">
        <v>768</v>
      </c>
      <c r="O22" s="344" t="s">
        <v>768</v>
      </c>
      <c r="P22" s="344" t="s">
        <v>768</v>
      </c>
      <c r="Q22" s="344" t="s">
        <v>768</v>
      </c>
      <c r="R22" s="344" t="s">
        <v>768</v>
      </c>
      <c r="V22" s="268" t="s">
        <v>768</v>
      </c>
      <c r="W22" s="340" t="s">
        <v>768</v>
      </c>
      <c r="X22" s="344" t="s">
        <v>768</v>
      </c>
      <c r="Y22" s="344" t="s">
        <v>768</v>
      </c>
      <c r="Z22" s="344" t="s">
        <v>768</v>
      </c>
      <c r="AA22" s="344" t="s">
        <v>768</v>
      </c>
      <c r="AB22" s="344" t="s">
        <v>768</v>
      </c>
      <c r="AC22" s="344" t="s">
        <v>768</v>
      </c>
      <c r="AD22" s="344" t="s">
        <v>768</v>
      </c>
      <c r="AE22" s="344" t="s">
        <v>768</v>
      </c>
      <c r="AF22" s="344" t="s">
        <v>768</v>
      </c>
      <c r="AG22" s="344" t="s">
        <v>768</v>
      </c>
      <c r="AH22" s="344" t="s">
        <v>768</v>
      </c>
      <c r="AI22" s="344" t="s">
        <v>768</v>
      </c>
      <c r="AN22" s="268" t="s">
        <v>768</v>
      </c>
      <c r="AO22" s="340" t="s">
        <v>768</v>
      </c>
      <c r="AP22" s="344" t="s">
        <v>768</v>
      </c>
      <c r="AQ22" s="344" t="s">
        <v>768</v>
      </c>
      <c r="AR22" s="344" t="s">
        <v>768</v>
      </c>
      <c r="AS22" s="344" t="s">
        <v>768</v>
      </c>
      <c r="AT22" s="344" t="s">
        <v>768</v>
      </c>
      <c r="AU22" s="344" t="s">
        <v>768</v>
      </c>
      <c r="AV22" s="344" t="s">
        <v>768</v>
      </c>
      <c r="AW22" s="344" t="s">
        <v>768</v>
      </c>
      <c r="AX22" s="344" t="s">
        <v>768</v>
      </c>
      <c r="AY22" s="344" t="s">
        <v>768</v>
      </c>
      <c r="AZ22" s="344" t="s">
        <v>768</v>
      </c>
      <c r="BA22" s="344" t="s">
        <v>768</v>
      </c>
      <c r="BB22" s="344" t="s">
        <v>768</v>
      </c>
      <c r="BC22" s="344" t="s">
        <v>768</v>
      </c>
      <c r="BD22" s="344" t="s">
        <v>768</v>
      </c>
      <c r="BE22" s="344" t="s">
        <v>768</v>
      </c>
      <c r="BF22" s="344" t="s">
        <v>768</v>
      </c>
      <c r="BG22" s="344" t="s">
        <v>768</v>
      </c>
      <c r="BH22" s="344" t="s">
        <v>768</v>
      </c>
      <c r="BI22" s="344" t="s">
        <v>768</v>
      </c>
      <c r="BJ22" s="344" t="s">
        <v>768</v>
      </c>
      <c r="BK22" s="344" t="s">
        <v>768</v>
      </c>
      <c r="BL22" s="340" t="s">
        <v>768</v>
      </c>
    </row>
    <row r="23" spans="1:64" ht="11.25" customHeight="1">
      <c r="A23" s="62" t="s">
        <v>768</v>
      </c>
      <c r="E23" s="268" t="s">
        <v>768</v>
      </c>
      <c r="F23" s="340" t="s">
        <v>768</v>
      </c>
      <c r="G23" s="344" t="s">
        <v>768</v>
      </c>
      <c r="H23" s="344" t="s">
        <v>768</v>
      </c>
      <c r="I23" s="344" t="s">
        <v>768</v>
      </c>
      <c r="J23" s="344" t="s">
        <v>768</v>
      </c>
      <c r="K23" s="344" t="s">
        <v>768</v>
      </c>
      <c r="L23" s="344" t="s">
        <v>768</v>
      </c>
      <c r="M23" s="344" t="s">
        <v>768</v>
      </c>
      <c r="N23" s="344" t="s">
        <v>768</v>
      </c>
      <c r="O23" s="344" t="s">
        <v>768</v>
      </c>
      <c r="P23" s="344" t="s">
        <v>768</v>
      </c>
      <c r="Q23" s="344" t="s">
        <v>768</v>
      </c>
      <c r="R23" s="344" t="s">
        <v>768</v>
      </c>
      <c r="V23" s="268" t="s">
        <v>768</v>
      </c>
      <c r="W23" s="340" t="s">
        <v>768</v>
      </c>
      <c r="X23" s="344" t="s">
        <v>768</v>
      </c>
      <c r="Y23" s="344" t="s">
        <v>768</v>
      </c>
      <c r="Z23" s="344" t="s">
        <v>768</v>
      </c>
      <c r="AA23" s="344" t="s">
        <v>768</v>
      </c>
      <c r="AB23" s="344" t="s">
        <v>768</v>
      </c>
      <c r="AC23" s="344" t="s">
        <v>768</v>
      </c>
      <c r="AD23" s="344" t="s">
        <v>768</v>
      </c>
      <c r="AE23" s="344" t="s">
        <v>768</v>
      </c>
      <c r="AF23" s="344" t="s">
        <v>768</v>
      </c>
      <c r="AG23" s="344" t="s">
        <v>768</v>
      </c>
      <c r="AH23" s="344" t="s">
        <v>768</v>
      </c>
      <c r="AI23" s="344" t="s">
        <v>768</v>
      </c>
      <c r="AN23" s="268" t="s">
        <v>768</v>
      </c>
      <c r="AO23" s="340" t="s">
        <v>768</v>
      </c>
      <c r="AP23" s="344" t="s">
        <v>768</v>
      </c>
      <c r="AQ23" s="344" t="s">
        <v>768</v>
      </c>
      <c r="AR23" s="344" t="s">
        <v>768</v>
      </c>
      <c r="AS23" s="344" t="s">
        <v>768</v>
      </c>
      <c r="AT23" s="344" t="s">
        <v>768</v>
      </c>
      <c r="AU23" s="344" t="s">
        <v>768</v>
      </c>
      <c r="AV23" s="344" t="s">
        <v>768</v>
      </c>
      <c r="AW23" s="344" t="s">
        <v>768</v>
      </c>
      <c r="AX23" s="344" t="s">
        <v>768</v>
      </c>
      <c r="AY23" s="344" t="s">
        <v>768</v>
      </c>
      <c r="AZ23" s="344" t="s">
        <v>768</v>
      </c>
      <c r="BA23" s="344" t="s">
        <v>768</v>
      </c>
      <c r="BB23" s="344" t="s">
        <v>768</v>
      </c>
      <c r="BC23" s="344" t="s">
        <v>768</v>
      </c>
      <c r="BD23" s="344" t="s">
        <v>768</v>
      </c>
      <c r="BE23" s="344" t="s">
        <v>768</v>
      </c>
      <c r="BF23" s="344" t="s">
        <v>768</v>
      </c>
      <c r="BG23" s="344" t="s">
        <v>768</v>
      </c>
      <c r="BH23" s="344" t="s">
        <v>768</v>
      </c>
      <c r="BI23" s="344" t="s">
        <v>768</v>
      </c>
      <c r="BJ23" s="344" t="s">
        <v>768</v>
      </c>
      <c r="BK23" s="344" t="s">
        <v>768</v>
      </c>
      <c r="BL23" s="340" t="s">
        <v>768</v>
      </c>
    </row>
    <row r="24" spans="1:64" ht="11.25" customHeight="1">
      <c r="A24" s="62" t="s">
        <v>768</v>
      </c>
      <c r="E24" s="268" t="s">
        <v>768</v>
      </c>
      <c r="F24" s="340" t="s">
        <v>768</v>
      </c>
      <c r="G24" s="344" t="s">
        <v>768</v>
      </c>
      <c r="H24" s="344" t="s">
        <v>768</v>
      </c>
      <c r="I24" s="344" t="s">
        <v>768</v>
      </c>
      <c r="J24" s="344" t="s">
        <v>768</v>
      </c>
      <c r="K24" s="344" t="s">
        <v>768</v>
      </c>
      <c r="L24" s="344" t="s">
        <v>768</v>
      </c>
      <c r="M24" s="344" t="s">
        <v>768</v>
      </c>
      <c r="N24" s="344" t="s">
        <v>768</v>
      </c>
      <c r="O24" s="344" t="s">
        <v>768</v>
      </c>
      <c r="P24" s="344" t="s">
        <v>768</v>
      </c>
      <c r="Q24" s="344" t="s">
        <v>768</v>
      </c>
      <c r="R24" s="344" t="s">
        <v>768</v>
      </c>
      <c r="V24" s="268" t="s">
        <v>768</v>
      </c>
      <c r="W24" s="340" t="s">
        <v>768</v>
      </c>
      <c r="X24" s="344" t="s">
        <v>768</v>
      </c>
      <c r="Y24" s="344" t="s">
        <v>768</v>
      </c>
      <c r="Z24" s="344" t="s">
        <v>768</v>
      </c>
      <c r="AA24" s="344" t="s">
        <v>768</v>
      </c>
      <c r="AB24" s="344" t="s">
        <v>768</v>
      </c>
      <c r="AC24" s="344" t="s">
        <v>768</v>
      </c>
      <c r="AD24" s="344" t="s">
        <v>768</v>
      </c>
      <c r="AE24" s="344" t="s">
        <v>768</v>
      </c>
      <c r="AF24" s="344" t="s">
        <v>768</v>
      </c>
      <c r="AG24" s="344" t="s">
        <v>768</v>
      </c>
      <c r="AH24" s="344" t="s">
        <v>768</v>
      </c>
      <c r="AI24" s="344" t="s">
        <v>768</v>
      </c>
      <c r="AN24" s="268" t="s">
        <v>768</v>
      </c>
      <c r="AO24" s="340" t="s">
        <v>768</v>
      </c>
      <c r="AP24" s="344" t="s">
        <v>768</v>
      </c>
      <c r="AQ24" s="344" t="s">
        <v>768</v>
      </c>
      <c r="AR24" s="344" t="s">
        <v>768</v>
      </c>
      <c r="AS24" s="344" t="s">
        <v>768</v>
      </c>
      <c r="AT24" s="344" t="s">
        <v>768</v>
      </c>
      <c r="AU24" s="344" t="s">
        <v>768</v>
      </c>
      <c r="AV24" s="344" t="s">
        <v>768</v>
      </c>
      <c r="AW24" s="344" t="s">
        <v>768</v>
      </c>
      <c r="AX24" s="344" t="s">
        <v>768</v>
      </c>
      <c r="AY24" s="344" t="s">
        <v>768</v>
      </c>
      <c r="AZ24" s="344" t="s">
        <v>768</v>
      </c>
      <c r="BA24" s="344" t="s">
        <v>768</v>
      </c>
      <c r="BB24" s="344" t="s">
        <v>768</v>
      </c>
      <c r="BC24" s="344" t="s">
        <v>768</v>
      </c>
      <c r="BD24" s="344" t="s">
        <v>768</v>
      </c>
      <c r="BE24" s="344" t="s">
        <v>768</v>
      </c>
      <c r="BF24" s="344" t="s">
        <v>768</v>
      </c>
      <c r="BG24" s="344" t="s">
        <v>768</v>
      </c>
      <c r="BH24" s="344" t="s">
        <v>768</v>
      </c>
      <c r="BI24" s="344" t="s">
        <v>768</v>
      </c>
      <c r="BJ24" s="344" t="s">
        <v>768</v>
      </c>
      <c r="BK24" s="344" t="s">
        <v>768</v>
      </c>
      <c r="BL24" s="340" t="s">
        <v>768</v>
      </c>
    </row>
    <row r="25" spans="1:64" ht="11.25" customHeight="1">
      <c r="A25" s="325" t="s">
        <v>768</v>
      </c>
      <c r="E25" s="378" t="s">
        <v>768</v>
      </c>
      <c r="F25" s="379" t="s">
        <v>768</v>
      </c>
      <c r="G25" s="380" t="s">
        <v>768</v>
      </c>
      <c r="H25" s="380" t="s">
        <v>768</v>
      </c>
      <c r="I25" s="380" t="s">
        <v>768</v>
      </c>
      <c r="J25" s="380" t="s">
        <v>768</v>
      </c>
      <c r="K25" s="380" t="s">
        <v>768</v>
      </c>
      <c r="L25" s="380" t="s">
        <v>768</v>
      </c>
      <c r="M25" s="380" t="s">
        <v>768</v>
      </c>
      <c r="N25" s="380" t="s">
        <v>768</v>
      </c>
      <c r="O25" s="380" t="s">
        <v>768</v>
      </c>
      <c r="P25" s="380" t="s">
        <v>768</v>
      </c>
      <c r="Q25" s="380" t="s">
        <v>768</v>
      </c>
      <c r="R25" s="380" t="s">
        <v>768</v>
      </c>
      <c r="V25" s="353" t="s">
        <v>768</v>
      </c>
      <c r="W25" s="354" t="s">
        <v>768</v>
      </c>
      <c r="X25" s="355" t="s">
        <v>768</v>
      </c>
      <c r="Y25" s="355" t="s">
        <v>768</v>
      </c>
      <c r="Z25" s="355" t="s">
        <v>768</v>
      </c>
      <c r="AA25" s="355" t="s">
        <v>768</v>
      </c>
      <c r="AB25" s="355" t="s">
        <v>768</v>
      </c>
      <c r="AC25" s="355" t="s">
        <v>768</v>
      </c>
      <c r="AD25" s="355" t="s">
        <v>768</v>
      </c>
      <c r="AE25" s="355" t="s">
        <v>768</v>
      </c>
      <c r="AF25" s="355" t="s">
        <v>768</v>
      </c>
      <c r="AG25" s="355" t="s">
        <v>768</v>
      </c>
      <c r="AH25" s="355" t="s">
        <v>768</v>
      </c>
      <c r="AI25" s="355" t="s">
        <v>768</v>
      </c>
      <c r="AN25" s="353" t="s">
        <v>768</v>
      </c>
      <c r="AO25" s="354" t="s">
        <v>768</v>
      </c>
      <c r="AP25" s="355" t="s">
        <v>768</v>
      </c>
      <c r="AQ25" s="355" t="s">
        <v>768</v>
      </c>
      <c r="AR25" s="355" t="s">
        <v>768</v>
      </c>
      <c r="AS25" s="355" t="s">
        <v>768</v>
      </c>
      <c r="AT25" s="355" t="s">
        <v>768</v>
      </c>
      <c r="AU25" s="355" t="s">
        <v>768</v>
      </c>
      <c r="AV25" s="355" t="s">
        <v>768</v>
      </c>
      <c r="AW25" s="355" t="s">
        <v>768</v>
      </c>
      <c r="AX25" s="355" t="s">
        <v>768</v>
      </c>
      <c r="AY25" s="355" t="s">
        <v>768</v>
      </c>
      <c r="AZ25" s="355" t="s">
        <v>768</v>
      </c>
      <c r="BA25" s="355" t="s">
        <v>768</v>
      </c>
      <c r="BB25" s="355" t="s">
        <v>768</v>
      </c>
      <c r="BC25" s="355" t="s">
        <v>768</v>
      </c>
      <c r="BD25" s="355" t="s">
        <v>768</v>
      </c>
      <c r="BE25" s="355" t="s">
        <v>768</v>
      </c>
      <c r="BF25" s="355" t="s">
        <v>768</v>
      </c>
      <c r="BG25" s="355" t="s">
        <v>768</v>
      </c>
      <c r="BH25" s="355" t="s">
        <v>768</v>
      </c>
      <c r="BI25" s="355" t="s">
        <v>768</v>
      </c>
      <c r="BJ25" s="355" t="s">
        <v>768</v>
      </c>
      <c r="BK25" s="355" t="s">
        <v>768</v>
      </c>
      <c r="BL25" s="340" t="s">
        <v>768</v>
      </c>
    </row>
    <row r="26" spans="1:64" ht="11.25" customHeight="1">
      <c r="A26" s="325" t="s">
        <v>768</v>
      </c>
      <c r="E26" s="378" t="s">
        <v>768</v>
      </c>
      <c r="F26" s="379" t="s">
        <v>768</v>
      </c>
      <c r="G26" s="380" t="s">
        <v>768</v>
      </c>
      <c r="H26" s="380" t="s">
        <v>768</v>
      </c>
      <c r="I26" s="380" t="s">
        <v>768</v>
      </c>
      <c r="J26" s="380" t="s">
        <v>768</v>
      </c>
      <c r="K26" s="380" t="s">
        <v>768</v>
      </c>
      <c r="L26" s="380" t="s">
        <v>768</v>
      </c>
      <c r="M26" s="380" t="s">
        <v>768</v>
      </c>
      <c r="N26" s="380" t="s">
        <v>768</v>
      </c>
      <c r="O26" s="380" t="s">
        <v>768</v>
      </c>
      <c r="P26" s="380" t="s">
        <v>768</v>
      </c>
      <c r="Q26" s="380" t="s">
        <v>768</v>
      </c>
      <c r="R26" s="380" t="s">
        <v>768</v>
      </c>
      <c r="V26" s="353" t="s">
        <v>768</v>
      </c>
      <c r="W26" s="354" t="s">
        <v>768</v>
      </c>
      <c r="X26" s="355" t="s">
        <v>768</v>
      </c>
      <c r="Y26" s="355" t="s">
        <v>768</v>
      </c>
      <c r="Z26" s="355" t="s">
        <v>768</v>
      </c>
      <c r="AA26" s="355" t="s">
        <v>768</v>
      </c>
      <c r="AB26" s="355" t="s">
        <v>768</v>
      </c>
      <c r="AC26" s="355" t="s">
        <v>768</v>
      </c>
      <c r="AD26" s="355" t="s">
        <v>768</v>
      </c>
      <c r="AE26" s="355" t="s">
        <v>768</v>
      </c>
      <c r="AF26" s="355" t="s">
        <v>768</v>
      </c>
      <c r="AG26" s="355" t="s">
        <v>768</v>
      </c>
      <c r="AH26" s="355" t="s">
        <v>768</v>
      </c>
      <c r="AI26" s="355" t="s">
        <v>768</v>
      </c>
      <c r="AN26" s="353" t="s">
        <v>768</v>
      </c>
      <c r="AO26" s="354" t="s">
        <v>768</v>
      </c>
      <c r="AP26" s="355" t="s">
        <v>768</v>
      </c>
      <c r="AQ26" s="355" t="s">
        <v>768</v>
      </c>
      <c r="AR26" s="355" t="s">
        <v>768</v>
      </c>
      <c r="AS26" s="355" t="s">
        <v>768</v>
      </c>
      <c r="AT26" s="355" t="s">
        <v>768</v>
      </c>
      <c r="AU26" s="355" t="s">
        <v>768</v>
      </c>
      <c r="AV26" s="355" t="s">
        <v>768</v>
      </c>
      <c r="AW26" s="355" t="s">
        <v>768</v>
      </c>
      <c r="AX26" s="355" t="s">
        <v>768</v>
      </c>
      <c r="AY26" s="355" t="s">
        <v>768</v>
      </c>
      <c r="AZ26" s="355" t="s">
        <v>768</v>
      </c>
      <c r="BA26" s="355" t="s">
        <v>768</v>
      </c>
      <c r="BB26" s="355" t="s">
        <v>768</v>
      </c>
      <c r="BC26" s="355" t="s">
        <v>768</v>
      </c>
      <c r="BD26" s="355" t="s">
        <v>768</v>
      </c>
      <c r="BE26" s="355" t="s">
        <v>768</v>
      </c>
      <c r="BF26" s="355" t="s">
        <v>768</v>
      </c>
      <c r="BG26" s="355" t="s">
        <v>768</v>
      </c>
      <c r="BH26" s="355" t="s">
        <v>768</v>
      </c>
      <c r="BI26" s="355" t="s">
        <v>768</v>
      </c>
      <c r="BJ26" s="355" t="s">
        <v>768</v>
      </c>
      <c r="BK26" s="355" t="s">
        <v>768</v>
      </c>
      <c r="BL26" s="340" t="s">
        <v>768</v>
      </c>
    </row>
    <row r="27" spans="1:64" ht="11.25" customHeight="1">
      <c r="A27" s="325" t="s">
        <v>768</v>
      </c>
      <c r="E27" s="378" t="s">
        <v>768</v>
      </c>
      <c r="F27" s="379" t="s">
        <v>768</v>
      </c>
      <c r="G27" s="380" t="s">
        <v>768</v>
      </c>
      <c r="H27" s="380" t="s">
        <v>768</v>
      </c>
      <c r="I27" s="380" t="s">
        <v>768</v>
      </c>
      <c r="J27" s="380" t="s">
        <v>768</v>
      </c>
      <c r="K27" s="380" t="s">
        <v>768</v>
      </c>
      <c r="L27" s="380" t="s">
        <v>768</v>
      </c>
      <c r="M27" s="380" t="s">
        <v>768</v>
      </c>
      <c r="N27" s="380" t="s">
        <v>768</v>
      </c>
      <c r="O27" s="380" t="s">
        <v>768</v>
      </c>
      <c r="P27" s="380" t="s">
        <v>768</v>
      </c>
      <c r="Q27" s="380" t="s">
        <v>768</v>
      </c>
      <c r="R27" s="380" t="s">
        <v>768</v>
      </c>
      <c r="V27" s="353" t="s">
        <v>768</v>
      </c>
      <c r="W27" s="354" t="s">
        <v>768</v>
      </c>
      <c r="X27" s="355" t="s">
        <v>768</v>
      </c>
      <c r="Y27" s="355" t="s">
        <v>768</v>
      </c>
      <c r="Z27" s="355" t="s">
        <v>768</v>
      </c>
      <c r="AA27" s="355" t="s">
        <v>768</v>
      </c>
      <c r="AB27" s="355" t="s">
        <v>768</v>
      </c>
      <c r="AC27" s="355" t="s">
        <v>768</v>
      </c>
      <c r="AD27" s="355" t="s">
        <v>768</v>
      </c>
      <c r="AE27" s="355" t="s">
        <v>768</v>
      </c>
      <c r="AF27" s="355" t="s">
        <v>768</v>
      </c>
      <c r="AG27" s="355" t="s">
        <v>768</v>
      </c>
      <c r="AH27" s="355" t="s">
        <v>768</v>
      </c>
      <c r="AI27" s="355" t="s">
        <v>768</v>
      </c>
      <c r="AN27" s="353" t="s">
        <v>768</v>
      </c>
      <c r="AO27" s="354" t="s">
        <v>768</v>
      </c>
      <c r="AP27" s="355" t="s">
        <v>768</v>
      </c>
      <c r="AQ27" s="355" t="s">
        <v>768</v>
      </c>
      <c r="AR27" s="355" t="s">
        <v>768</v>
      </c>
      <c r="AS27" s="355" t="s">
        <v>768</v>
      </c>
      <c r="AT27" s="355" t="s">
        <v>768</v>
      </c>
      <c r="AU27" s="355" t="s">
        <v>768</v>
      </c>
      <c r="AV27" s="355" t="s">
        <v>768</v>
      </c>
      <c r="AW27" s="355" t="s">
        <v>768</v>
      </c>
      <c r="AX27" s="355" t="s">
        <v>768</v>
      </c>
      <c r="AY27" s="355" t="s">
        <v>768</v>
      </c>
      <c r="AZ27" s="355" t="s">
        <v>768</v>
      </c>
      <c r="BA27" s="355" t="s">
        <v>768</v>
      </c>
      <c r="BB27" s="355" t="s">
        <v>768</v>
      </c>
      <c r="BC27" s="355" t="s">
        <v>768</v>
      </c>
      <c r="BD27" s="355" t="s">
        <v>768</v>
      </c>
      <c r="BE27" s="355" t="s">
        <v>768</v>
      </c>
      <c r="BF27" s="355" t="s">
        <v>768</v>
      </c>
      <c r="BG27" s="355" t="s">
        <v>768</v>
      </c>
      <c r="BH27" s="355" t="s">
        <v>768</v>
      </c>
      <c r="BI27" s="355" t="s">
        <v>768</v>
      </c>
      <c r="BJ27" s="355" t="s">
        <v>768</v>
      </c>
      <c r="BK27" s="355" t="s">
        <v>768</v>
      </c>
      <c r="BL27" s="340" t="s">
        <v>768</v>
      </c>
    </row>
    <row r="28" spans="1:64" ht="11.25" customHeight="1">
      <c r="A28" s="325" t="s">
        <v>768</v>
      </c>
      <c r="E28" s="378" t="s">
        <v>768</v>
      </c>
      <c r="F28" s="379" t="s">
        <v>768</v>
      </c>
      <c r="G28" s="380" t="s">
        <v>768</v>
      </c>
      <c r="H28" s="380" t="s">
        <v>768</v>
      </c>
      <c r="I28" s="380" t="s">
        <v>768</v>
      </c>
      <c r="J28" s="380" t="s">
        <v>768</v>
      </c>
      <c r="K28" s="380" t="s">
        <v>768</v>
      </c>
      <c r="L28" s="380" t="s">
        <v>768</v>
      </c>
      <c r="M28" s="380" t="s">
        <v>768</v>
      </c>
      <c r="N28" s="380" t="s">
        <v>768</v>
      </c>
      <c r="O28" s="380" t="s">
        <v>768</v>
      </c>
      <c r="P28" s="380" t="s">
        <v>768</v>
      </c>
      <c r="Q28" s="380" t="s">
        <v>768</v>
      </c>
      <c r="R28" s="380" t="s">
        <v>768</v>
      </c>
      <c r="V28" s="353" t="s">
        <v>768</v>
      </c>
      <c r="W28" s="354" t="s">
        <v>768</v>
      </c>
      <c r="X28" s="355" t="s">
        <v>768</v>
      </c>
      <c r="Y28" s="355" t="s">
        <v>768</v>
      </c>
      <c r="Z28" s="355" t="s">
        <v>768</v>
      </c>
      <c r="AA28" s="355" t="s">
        <v>768</v>
      </c>
      <c r="AB28" s="355" t="s">
        <v>768</v>
      </c>
      <c r="AC28" s="355" t="s">
        <v>768</v>
      </c>
      <c r="AD28" s="355" t="s">
        <v>768</v>
      </c>
      <c r="AE28" s="355" t="s">
        <v>768</v>
      </c>
      <c r="AF28" s="355" t="s">
        <v>768</v>
      </c>
      <c r="AG28" s="355" t="s">
        <v>768</v>
      </c>
      <c r="AH28" s="355" t="s">
        <v>768</v>
      </c>
      <c r="AI28" s="355" t="s">
        <v>768</v>
      </c>
      <c r="AN28" s="353" t="s">
        <v>768</v>
      </c>
      <c r="AO28" s="354" t="s">
        <v>768</v>
      </c>
      <c r="AP28" s="355" t="s">
        <v>768</v>
      </c>
      <c r="AQ28" s="355" t="s">
        <v>768</v>
      </c>
      <c r="AR28" s="355" t="s">
        <v>768</v>
      </c>
      <c r="AS28" s="355" t="s">
        <v>768</v>
      </c>
      <c r="AT28" s="355" t="s">
        <v>768</v>
      </c>
      <c r="AU28" s="355" t="s">
        <v>768</v>
      </c>
      <c r="AV28" s="355" t="s">
        <v>768</v>
      </c>
      <c r="AW28" s="355" t="s">
        <v>768</v>
      </c>
      <c r="AX28" s="355" t="s">
        <v>768</v>
      </c>
      <c r="AY28" s="355" t="s">
        <v>768</v>
      </c>
      <c r="AZ28" s="355" t="s">
        <v>768</v>
      </c>
      <c r="BA28" s="355" t="s">
        <v>768</v>
      </c>
      <c r="BB28" s="355" t="s">
        <v>768</v>
      </c>
      <c r="BC28" s="355" t="s">
        <v>768</v>
      </c>
      <c r="BD28" s="355" t="s">
        <v>768</v>
      </c>
      <c r="BE28" s="355" t="s">
        <v>768</v>
      </c>
      <c r="BF28" s="355" t="s">
        <v>768</v>
      </c>
      <c r="BG28" s="355" t="s">
        <v>768</v>
      </c>
      <c r="BH28" s="355" t="s">
        <v>768</v>
      </c>
      <c r="BI28" s="355" t="s">
        <v>768</v>
      </c>
      <c r="BJ28" s="355" t="s">
        <v>768</v>
      </c>
      <c r="BK28" s="355" t="s">
        <v>768</v>
      </c>
      <c r="BL28" s="340" t="s">
        <v>768</v>
      </c>
    </row>
    <row r="29" spans="1:64" ht="11.25" customHeight="1">
      <c r="A29" s="325" t="s">
        <v>768</v>
      </c>
      <c r="E29" s="378" t="s">
        <v>768</v>
      </c>
      <c r="F29" s="379" t="s">
        <v>768</v>
      </c>
      <c r="G29" s="380" t="s">
        <v>768</v>
      </c>
      <c r="H29" s="380" t="s">
        <v>768</v>
      </c>
      <c r="I29" s="380" t="s">
        <v>768</v>
      </c>
      <c r="J29" s="380" t="s">
        <v>768</v>
      </c>
      <c r="K29" s="380" t="s">
        <v>768</v>
      </c>
      <c r="L29" s="380" t="s">
        <v>768</v>
      </c>
      <c r="M29" s="380" t="s">
        <v>768</v>
      </c>
      <c r="N29" s="380" t="s">
        <v>768</v>
      </c>
      <c r="O29" s="380" t="s">
        <v>768</v>
      </c>
      <c r="P29" s="380" t="s">
        <v>768</v>
      </c>
      <c r="Q29" s="380" t="s">
        <v>768</v>
      </c>
      <c r="R29" s="380" t="s">
        <v>768</v>
      </c>
      <c r="V29" s="353" t="s">
        <v>768</v>
      </c>
      <c r="W29" s="354" t="s">
        <v>768</v>
      </c>
      <c r="X29" s="355" t="s">
        <v>768</v>
      </c>
      <c r="Y29" s="355" t="s">
        <v>768</v>
      </c>
      <c r="Z29" s="355" t="s">
        <v>768</v>
      </c>
      <c r="AA29" s="355" t="s">
        <v>768</v>
      </c>
      <c r="AB29" s="355" t="s">
        <v>768</v>
      </c>
      <c r="AC29" s="355" t="s">
        <v>768</v>
      </c>
      <c r="AD29" s="355" t="s">
        <v>768</v>
      </c>
      <c r="AE29" s="355" t="s">
        <v>768</v>
      </c>
      <c r="AF29" s="355" t="s">
        <v>768</v>
      </c>
      <c r="AG29" s="355" t="s">
        <v>768</v>
      </c>
      <c r="AH29" s="355" t="s">
        <v>768</v>
      </c>
      <c r="AI29" s="355" t="s">
        <v>768</v>
      </c>
      <c r="AN29" s="353" t="s">
        <v>768</v>
      </c>
      <c r="AO29" s="354" t="s">
        <v>768</v>
      </c>
      <c r="AP29" s="355" t="s">
        <v>768</v>
      </c>
      <c r="AQ29" s="355" t="s">
        <v>768</v>
      </c>
      <c r="AR29" s="355" t="s">
        <v>768</v>
      </c>
      <c r="AS29" s="355" t="s">
        <v>768</v>
      </c>
      <c r="AT29" s="355" t="s">
        <v>768</v>
      </c>
      <c r="AU29" s="355" t="s">
        <v>768</v>
      </c>
      <c r="AV29" s="355" t="s">
        <v>768</v>
      </c>
      <c r="AW29" s="355" t="s">
        <v>768</v>
      </c>
      <c r="AX29" s="355" t="s">
        <v>768</v>
      </c>
      <c r="AY29" s="355" t="s">
        <v>768</v>
      </c>
      <c r="AZ29" s="355" t="s">
        <v>768</v>
      </c>
      <c r="BA29" s="355" t="s">
        <v>768</v>
      </c>
      <c r="BB29" s="355" t="s">
        <v>768</v>
      </c>
      <c r="BC29" s="355" t="s">
        <v>768</v>
      </c>
      <c r="BD29" s="355" t="s">
        <v>768</v>
      </c>
      <c r="BE29" s="355" t="s">
        <v>768</v>
      </c>
      <c r="BF29" s="355" t="s">
        <v>768</v>
      </c>
      <c r="BG29" s="355" t="s">
        <v>768</v>
      </c>
      <c r="BH29" s="355" t="s">
        <v>768</v>
      </c>
      <c r="BI29" s="355" t="s">
        <v>768</v>
      </c>
      <c r="BJ29" s="355" t="s">
        <v>768</v>
      </c>
      <c r="BK29" s="355" t="s">
        <v>768</v>
      </c>
      <c r="BL29" s="340" t="s">
        <v>768</v>
      </c>
    </row>
    <row r="30" spans="1:64" ht="11.25" customHeight="1">
      <c r="A30" s="325" t="s">
        <v>768</v>
      </c>
      <c r="E30" s="378" t="s">
        <v>768</v>
      </c>
      <c r="F30" s="379" t="s">
        <v>768</v>
      </c>
      <c r="G30" s="381" t="s">
        <v>768</v>
      </c>
      <c r="H30" s="381" t="s">
        <v>768</v>
      </c>
      <c r="I30" s="381" t="s">
        <v>768</v>
      </c>
      <c r="J30" s="381" t="s">
        <v>768</v>
      </c>
      <c r="K30" s="381" t="s">
        <v>768</v>
      </c>
      <c r="L30" s="381" t="s">
        <v>768</v>
      </c>
      <c r="M30" s="381" t="s">
        <v>768</v>
      </c>
      <c r="N30" s="381" t="s">
        <v>768</v>
      </c>
      <c r="O30" s="381" t="s">
        <v>768</v>
      </c>
      <c r="P30" s="381" t="s">
        <v>768</v>
      </c>
      <c r="Q30" s="381" t="s">
        <v>768</v>
      </c>
      <c r="R30" s="381" t="s">
        <v>768</v>
      </c>
      <c r="V30" s="357" t="s">
        <v>768</v>
      </c>
      <c r="W30" s="358" t="s">
        <v>768</v>
      </c>
      <c r="X30" s="356" t="s">
        <v>768</v>
      </c>
      <c r="Y30" s="356" t="s">
        <v>768</v>
      </c>
      <c r="Z30" s="356" t="s">
        <v>768</v>
      </c>
      <c r="AA30" s="356" t="s">
        <v>768</v>
      </c>
      <c r="AB30" s="356" t="s">
        <v>768</v>
      </c>
      <c r="AC30" s="356" t="s">
        <v>768</v>
      </c>
      <c r="AD30" s="356" t="s">
        <v>768</v>
      </c>
      <c r="AE30" s="356" t="s">
        <v>768</v>
      </c>
      <c r="AF30" s="356" t="s">
        <v>768</v>
      </c>
      <c r="AG30" s="356" t="s">
        <v>768</v>
      </c>
      <c r="AH30" s="356" t="s">
        <v>768</v>
      </c>
      <c r="AI30" s="356" t="s">
        <v>768</v>
      </c>
      <c r="AN30" s="353" t="s">
        <v>768</v>
      </c>
      <c r="AO30" s="354" t="s">
        <v>768</v>
      </c>
      <c r="AP30" s="355" t="s">
        <v>768</v>
      </c>
      <c r="AQ30" s="355" t="s">
        <v>768</v>
      </c>
      <c r="AR30" s="355" t="s">
        <v>768</v>
      </c>
      <c r="AS30" s="356" t="s">
        <v>768</v>
      </c>
      <c r="AT30" s="356" t="s">
        <v>768</v>
      </c>
      <c r="AU30" s="356" t="s">
        <v>768</v>
      </c>
      <c r="AV30" s="356" t="s">
        <v>768</v>
      </c>
      <c r="AW30" s="356" t="s">
        <v>768</v>
      </c>
      <c r="AX30" s="356" t="s">
        <v>768</v>
      </c>
      <c r="AY30" s="356" t="s">
        <v>768</v>
      </c>
      <c r="AZ30" s="356" t="s">
        <v>768</v>
      </c>
      <c r="BA30" s="356" t="s">
        <v>768</v>
      </c>
      <c r="BB30" s="356" t="s">
        <v>768</v>
      </c>
      <c r="BC30" s="356" t="s">
        <v>768</v>
      </c>
      <c r="BD30" s="356" t="s">
        <v>768</v>
      </c>
      <c r="BE30" s="356" t="s">
        <v>768</v>
      </c>
      <c r="BF30" s="356" t="s">
        <v>768</v>
      </c>
      <c r="BG30" s="356" t="s">
        <v>768</v>
      </c>
      <c r="BH30" s="356" t="s">
        <v>768</v>
      </c>
      <c r="BI30" s="356" t="s">
        <v>768</v>
      </c>
      <c r="BJ30" s="356" t="s">
        <v>768</v>
      </c>
      <c r="BK30" s="356" t="s">
        <v>768</v>
      </c>
      <c r="BL30" s="340" t="s">
        <v>768</v>
      </c>
    </row>
    <row r="31" spans="1:64" ht="11.25" customHeight="1">
      <c r="E31" s="345" t="s">
        <v>86</v>
      </c>
      <c r="F31" s="346"/>
      <c r="G31" s="347">
        <v>89740</v>
      </c>
      <c r="H31" s="347">
        <v>85340</v>
      </c>
      <c r="I31" s="347">
        <v>79240</v>
      </c>
      <c r="J31" s="347">
        <v>22000</v>
      </c>
      <c r="K31" s="347">
        <v>22000</v>
      </c>
      <c r="L31" s="347">
        <v>14200</v>
      </c>
      <c r="M31" s="347">
        <v>16140</v>
      </c>
      <c r="N31" s="347">
        <v>14640</v>
      </c>
      <c r="O31" s="347">
        <v>14640</v>
      </c>
      <c r="P31" s="347">
        <v>30000</v>
      </c>
      <c r="Q31" s="347">
        <v>28000</v>
      </c>
      <c r="R31" s="347">
        <v>28500</v>
      </c>
      <c r="V31" s="345" t="s">
        <v>86</v>
      </c>
      <c r="W31" s="346"/>
      <c r="X31" s="347">
        <v>89740</v>
      </c>
      <c r="Y31" s="347">
        <v>85340</v>
      </c>
      <c r="Z31" s="347">
        <v>79240</v>
      </c>
      <c r="AA31" s="347">
        <v>22000</v>
      </c>
      <c r="AB31" s="347">
        <v>22000</v>
      </c>
      <c r="AC31" s="347">
        <v>14200</v>
      </c>
      <c r="AD31" s="347">
        <v>16140</v>
      </c>
      <c r="AE31" s="347">
        <v>14640</v>
      </c>
      <c r="AF31" s="347">
        <v>14640</v>
      </c>
      <c r="AG31" s="347">
        <v>30000</v>
      </c>
      <c r="AH31" s="347">
        <v>28000</v>
      </c>
      <c r="AI31" s="347">
        <v>28500</v>
      </c>
      <c r="AN31" s="345" t="s">
        <v>86</v>
      </c>
      <c r="AO31" s="346"/>
      <c r="AP31" s="347">
        <v>89740</v>
      </c>
      <c r="AQ31" s="347">
        <v>85340</v>
      </c>
      <c r="AR31" s="347">
        <v>79240</v>
      </c>
      <c r="AS31" s="347">
        <v>22000</v>
      </c>
      <c r="AT31" s="347">
        <v>22000</v>
      </c>
      <c r="AU31" s="347">
        <v>14200</v>
      </c>
      <c r="AV31" s="347">
        <v>16140</v>
      </c>
      <c r="AW31" s="347">
        <v>14640</v>
      </c>
      <c r="AX31" s="347">
        <v>14640</v>
      </c>
      <c r="AY31" s="347">
        <v>30000</v>
      </c>
      <c r="AZ31" s="347">
        <v>28000</v>
      </c>
      <c r="BA31" s="347">
        <v>28500</v>
      </c>
      <c r="BB31" s="443">
        <v>14700</v>
      </c>
      <c r="BC31" s="443">
        <v>14700</v>
      </c>
      <c r="BD31" s="443">
        <v>14700</v>
      </c>
      <c r="BE31" s="347">
        <v>5000</v>
      </c>
      <c r="BF31" s="347">
        <v>5000</v>
      </c>
      <c r="BG31" s="347">
        <v>5000</v>
      </c>
      <c r="BH31" s="347">
        <v>6900</v>
      </c>
      <c r="BI31" s="347">
        <v>6000</v>
      </c>
      <c r="BJ31" s="347">
        <v>7200</v>
      </c>
      <c r="BK31" s="347">
        <v>8</v>
      </c>
      <c r="BL31" s="331">
        <v>0</v>
      </c>
    </row>
    <row r="32" spans="1:64" ht="11.25" customHeight="1">
      <c r="A32" s="62">
        <v>0</v>
      </c>
    </row>
    <row r="33" spans="1:62" ht="11.25" customHeight="1">
      <c r="BE33" s="62">
        <v>1250</v>
      </c>
      <c r="BF33" s="62">
        <v>1250</v>
      </c>
      <c r="BG33" s="62">
        <v>1250</v>
      </c>
      <c r="BH33" s="62">
        <v>4485</v>
      </c>
      <c r="BI33" s="62">
        <v>3900</v>
      </c>
      <c r="BJ33" s="62">
        <v>4680</v>
      </c>
    </row>
    <row r="34" spans="1:62" ht="11.25" customHeight="1">
      <c r="A34" s="62" t="s">
        <v>114</v>
      </c>
      <c r="B34" s="62" t="s">
        <v>199</v>
      </c>
      <c r="E34" s="276" t="s">
        <v>594</v>
      </c>
      <c r="F34" s="339" t="s">
        <v>127</v>
      </c>
      <c r="G34" s="337" t="s">
        <v>69</v>
      </c>
      <c r="H34" s="8"/>
      <c r="I34" s="321"/>
      <c r="J34" s="337" t="s">
        <v>70</v>
      </c>
      <c r="K34" s="8"/>
      <c r="L34" s="321"/>
      <c r="M34" s="337" t="s">
        <v>71</v>
      </c>
      <c r="N34" s="8"/>
      <c r="O34" s="321"/>
      <c r="P34" s="348" t="s">
        <v>72</v>
      </c>
      <c r="Q34" s="348" t="s">
        <v>208</v>
      </c>
      <c r="V34" s="339" t="s">
        <v>594</v>
      </c>
      <c r="W34" s="339" t="s">
        <v>127</v>
      </c>
      <c r="X34" s="337" t="s">
        <v>69</v>
      </c>
      <c r="Y34" s="8"/>
      <c r="Z34" s="321"/>
      <c r="AA34" s="337" t="s">
        <v>70</v>
      </c>
      <c r="AB34" s="8"/>
      <c r="AC34" s="321"/>
      <c r="AD34" s="337" t="s">
        <v>71</v>
      </c>
      <c r="AE34" s="8"/>
      <c r="AF34" s="321"/>
      <c r="AG34" s="339" t="s">
        <v>72</v>
      </c>
      <c r="AH34" s="339" t="s">
        <v>208</v>
      </c>
      <c r="AR34" s="93">
        <v>254320</v>
      </c>
    </row>
    <row r="35" spans="1:62" ht="11.25" customHeight="1">
      <c r="E35" s="340"/>
      <c r="F35" s="340"/>
      <c r="G35" s="40" t="s">
        <v>76</v>
      </c>
      <c r="H35" s="41"/>
      <c r="I35" s="43"/>
      <c r="J35" s="40" t="s">
        <v>76</v>
      </c>
      <c r="K35" s="41"/>
      <c r="L35" s="43"/>
      <c r="M35" s="40" t="s">
        <v>76</v>
      </c>
      <c r="N35" s="41"/>
      <c r="O35" s="43"/>
      <c r="P35" s="349" t="s">
        <v>73</v>
      </c>
      <c r="Q35" s="349" t="s">
        <v>127</v>
      </c>
      <c r="V35" s="340"/>
      <c r="W35" s="340"/>
      <c r="X35" s="40"/>
      <c r="Y35" s="41"/>
      <c r="Z35" s="43"/>
      <c r="AA35" s="40"/>
      <c r="AB35" s="41"/>
      <c r="AC35" s="43"/>
      <c r="AD35" s="40"/>
      <c r="AE35" s="41"/>
      <c r="AF35" s="43"/>
      <c r="AG35" s="340" t="s">
        <v>73</v>
      </c>
      <c r="AH35" s="340" t="s">
        <v>127</v>
      </c>
      <c r="AR35" s="93">
        <v>1831800</v>
      </c>
    </row>
    <row r="36" spans="1:62" ht="11.25" customHeight="1">
      <c r="E36" s="341"/>
      <c r="F36" s="341"/>
      <c r="G36" s="342" t="s">
        <v>65</v>
      </c>
      <c r="H36" s="342" t="s">
        <v>48</v>
      </c>
      <c r="I36" s="342" t="s">
        <v>66</v>
      </c>
      <c r="J36" s="342" t="s">
        <v>65</v>
      </c>
      <c r="K36" s="342" t="s">
        <v>48</v>
      </c>
      <c r="L36" s="342" t="s">
        <v>66</v>
      </c>
      <c r="M36" s="342" t="s">
        <v>65</v>
      </c>
      <c r="N36" s="342" t="s">
        <v>48</v>
      </c>
      <c r="O36" s="342" t="s">
        <v>66</v>
      </c>
      <c r="P36" s="350" t="s">
        <v>74</v>
      </c>
      <c r="Q36" s="350" t="s">
        <v>76</v>
      </c>
      <c r="V36" s="341"/>
      <c r="W36" s="341"/>
      <c r="X36" s="342" t="s">
        <v>65</v>
      </c>
      <c r="Y36" s="342" t="s">
        <v>48</v>
      </c>
      <c r="Z36" s="342" t="s">
        <v>66</v>
      </c>
      <c r="AA36" s="342" t="s">
        <v>65</v>
      </c>
      <c r="AB36" s="342" t="s">
        <v>48</v>
      </c>
      <c r="AC36" s="342" t="s">
        <v>66</v>
      </c>
      <c r="AD36" s="342" t="s">
        <v>65</v>
      </c>
      <c r="AE36" s="342" t="s">
        <v>48</v>
      </c>
      <c r="AF36" s="342" t="s">
        <v>66</v>
      </c>
      <c r="AG36" s="341" t="s">
        <v>74</v>
      </c>
      <c r="AH36" s="341"/>
    </row>
    <row r="37" spans="1:62" ht="11.25" customHeight="1">
      <c r="E37" s="276">
        <v>1</v>
      </c>
      <c r="F37" s="339" t="s">
        <v>924</v>
      </c>
      <c r="G37" s="343">
        <v>6500</v>
      </c>
      <c r="H37" s="343">
        <v>6500</v>
      </c>
      <c r="I37" s="343">
        <v>6500</v>
      </c>
      <c r="J37" s="343">
        <v>5000</v>
      </c>
      <c r="K37" s="343">
        <v>5000</v>
      </c>
      <c r="L37" s="343">
        <v>5000</v>
      </c>
      <c r="M37" s="343">
        <v>2700</v>
      </c>
      <c r="N37" s="343">
        <v>1500</v>
      </c>
      <c r="O37" s="343">
        <v>2700</v>
      </c>
      <c r="P37" s="343">
        <v>5</v>
      </c>
      <c r="Q37" s="343" t="s">
        <v>768</v>
      </c>
      <c r="U37" s="62">
        <v>1</v>
      </c>
      <c r="V37" s="276">
        <v>1</v>
      </c>
      <c r="W37" s="339" t="s">
        <v>924</v>
      </c>
      <c r="X37" s="343">
        <v>6500</v>
      </c>
      <c r="Y37" s="343">
        <v>6500</v>
      </c>
      <c r="Z37" s="343">
        <v>6500</v>
      </c>
      <c r="AA37" s="343">
        <v>5000</v>
      </c>
      <c r="AB37" s="343">
        <v>5000</v>
      </c>
      <c r="AC37" s="343">
        <v>5000</v>
      </c>
      <c r="AD37" s="343">
        <v>2700</v>
      </c>
      <c r="AE37" s="343">
        <v>1500</v>
      </c>
      <c r="AF37" s="343">
        <v>2700</v>
      </c>
      <c r="AG37" s="343">
        <v>5</v>
      </c>
      <c r="BH37" s="2" t="s">
        <v>73</v>
      </c>
      <c r="BI37" s="2">
        <v>1</v>
      </c>
      <c r="BJ37" s="2">
        <v>1</v>
      </c>
    </row>
    <row r="38" spans="1:62" ht="11.25" customHeight="1">
      <c r="E38" s="268">
        <v>2</v>
      </c>
      <c r="F38" s="340" t="s">
        <v>924</v>
      </c>
      <c r="G38" s="344">
        <v>3400</v>
      </c>
      <c r="H38" s="344">
        <v>3400</v>
      </c>
      <c r="I38" s="344">
        <v>3400</v>
      </c>
      <c r="J38" s="344">
        <v>3400</v>
      </c>
      <c r="K38" s="344">
        <v>3400</v>
      </c>
      <c r="L38" s="344">
        <v>3400</v>
      </c>
      <c r="M38" s="344">
        <v>4200</v>
      </c>
      <c r="N38" s="344">
        <v>4500</v>
      </c>
      <c r="O38" s="344">
        <v>4500</v>
      </c>
      <c r="P38" s="344">
        <v>3</v>
      </c>
      <c r="Q38" s="344" t="s">
        <v>768</v>
      </c>
      <c r="U38" s="62">
        <v>2</v>
      </c>
      <c r="V38" s="268">
        <v>1</v>
      </c>
      <c r="W38" s="340" t="s">
        <v>569</v>
      </c>
      <c r="X38" s="344">
        <v>3400</v>
      </c>
      <c r="Y38" s="344">
        <v>3400</v>
      </c>
      <c r="Z38" s="344">
        <v>3400</v>
      </c>
      <c r="AA38" s="344">
        <v>3400</v>
      </c>
      <c r="AB38" s="344">
        <v>3400</v>
      </c>
      <c r="AC38" s="344">
        <v>3400</v>
      </c>
      <c r="AD38" s="344">
        <v>4200</v>
      </c>
      <c r="AE38" s="344">
        <v>4500</v>
      </c>
      <c r="AF38" s="344">
        <v>4500</v>
      </c>
      <c r="AG38" s="344">
        <v>3</v>
      </c>
      <c r="BH38" s="2" t="s">
        <v>74</v>
      </c>
      <c r="BI38" s="2">
        <v>2</v>
      </c>
      <c r="BJ38" s="2">
        <v>1</v>
      </c>
    </row>
    <row r="39" spans="1:62" ht="11.25" customHeight="1">
      <c r="E39" s="268">
        <v>3</v>
      </c>
      <c r="F39" s="340" t="s">
        <v>943</v>
      </c>
      <c r="G39" s="344" t="s">
        <v>768</v>
      </c>
      <c r="H39" s="344" t="s">
        <v>768</v>
      </c>
      <c r="I39" s="344" t="s">
        <v>768</v>
      </c>
      <c r="J39" s="344" t="s">
        <v>768</v>
      </c>
      <c r="K39" s="344" t="s">
        <v>768</v>
      </c>
      <c r="L39" s="344" t="s">
        <v>768</v>
      </c>
      <c r="M39" s="344" t="s">
        <v>768</v>
      </c>
      <c r="N39" s="344" t="s">
        <v>768</v>
      </c>
      <c r="O39" s="344" t="s">
        <v>768</v>
      </c>
      <c r="P39" s="344" t="s">
        <v>768</v>
      </c>
      <c r="Q39" s="344" t="s">
        <v>768</v>
      </c>
      <c r="U39" s="62">
        <v>3</v>
      </c>
      <c r="V39" s="268">
        <v>1</v>
      </c>
      <c r="W39" s="340" t="s">
        <v>569</v>
      </c>
      <c r="X39" s="344" t="s">
        <v>768</v>
      </c>
      <c r="Y39" s="344" t="s">
        <v>768</v>
      </c>
      <c r="Z39" s="344" t="s">
        <v>768</v>
      </c>
      <c r="AA39" s="344" t="s">
        <v>768</v>
      </c>
      <c r="AB39" s="344" t="s">
        <v>768</v>
      </c>
      <c r="AC39" s="344" t="s">
        <v>768</v>
      </c>
      <c r="AD39" s="344" t="s">
        <v>768</v>
      </c>
      <c r="AE39" s="344" t="s">
        <v>768</v>
      </c>
      <c r="AF39" s="344" t="s">
        <v>768</v>
      </c>
      <c r="AG39" s="344" t="s">
        <v>768</v>
      </c>
      <c r="BH39" s="2"/>
      <c r="BI39" s="2">
        <v>3</v>
      </c>
      <c r="BJ39" s="2">
        <v>0.9</v>
      </c>
    </row>
    <row r="40" spans="1:62" ht="11.25" customHeight="1">
      <c r="E40" s="268">
        <v>4</v>
      </c>
      <c r="F40" s="340" t="s">
        <v>695</v>
      </c>
      <c r="G40" s="344">
        <v>4800</v>
      </c>
      <c r="H40" s="344">
        <v>4800</v>
      </c>
      <c r="I40" s="344">
        <v>4800</v>
      </c>
      <c r="J40" s="344">
        <v>4800</v>
      </c>
      <c r="K40" s="344">
        <v>4800</v>
      </c>
      <c r="L40" s="344">
        <v>4800</v>
      </c>
      <c r="M40" s="344" t="s">
        <v>768</v>
      </c>
      <c r="N40" s="344" t="s">
        <v>768</v>
      </c>
      <c r="O40" s="344" t="s">
        <v>768</v>
      </c>
      <c r="P40" s="344" t="s">
        <v>768</v>
      </c>
      <c r="Q40" s="344" t="s">
        <v>768</v>
      </c>
      <c r="U40" s="62">
        <v>4</v>
      </c>
      <c r="V40" s="268">
        <v>1</v>
      </c>
      <c r="W40" s="340" t="s">
        <v>569</v>
      </c>
      <c r="X40" s="344">
        <v>4800</v>
      </c>
      <c r="Y40" s="344">
        <v>4800</v>
      </c>
      <c r="Z40" s="344">
        <v>4800</v>
      </c>
      <c r="AA40" s="344">
        <v>4800</v>
      </c>
      <c r="AB40" s="344">
        <v>4800</v>
      </c>
      <c r="AC40" s="344">
        <v>4800</v>
      </c>
      <c r="AD40" s="344" t="s">
        <v>768</v>
      </c>
      <c r="AE40" s="344" t="s">
        <v>768</v>
      </c>
      <c r="AF40" s="344" t="s">
        <v>768</v>
      </c>
      <c r="AG40" s="344" t="s">
        <v>768</v>
      </c>
      <c r="BH40" s="2"/>
      <c r="BI40" s="2">
        <v>4</v>
      </c>
      <c r="BJ40" s="2">
        <v>0.8</v>
      </c>
    </row>
    <row r="41" spans="1:62" ht="11.25" customHeight="1">
      <c r="E41" s="268" t="s">
        <v>768</v>
      </c>
      <c r="F41" s="340" t="s">
        <v>768</v>
      </c>
      <c r="G41" s="344" t="s">
        <v>768</v>
      </c>
      <c r="H41" s="344" t="s">
        <v>768</v>
      </c>
      <c r="I41" s="344" t="s">
        <v>768</v>
      </c>
      <c r="J41" s="344" t="s">
        <v>768</v>
      </c>
      <c r="K41" s="344" t="s">
        <v>768</v>
      </c>
      <c r="L41" s="344" t="s">
        <v>768</v>
      </c>
      <c r="M41" s="344" t="s">
        <v>768</v>
      </c>
      <c r="N41" s="344" t="s">
        <v>768</v>
      </c>
      <c r="O41" s="344" t="s">
        <v>768</v>
      </c>
      <c r="P41" s="344" t="s">
        <v>768</v>
      </c>
      <c r="Q41" s="344" t="s">
        <v>768</v>
      </c>
      <c r="U41" s="62">
        <v>5</v>
      </c>
      <c r="V41" s="268">
        <v>1</v>
      </c>
      <c r="W41" s="340" t="s">
        <v>569</v>
      </c>
      <c r="X41" s="344" t="s">
        <v>768</v>
      </c>
      <c r="Y41" s="344" t="s">
        <v>768</v>
      </c>
      <c r="Z41" s="344" t="s">
        <v>768</v>
      </c>
      <c r="AA41" s="344" t="s">
        <v>768</v>
      </c>
      <c r="AB41" s="344" t="s">
        <v>768</v>
      </c>
      <c r="AC41" s="344" t="s">
        <v>768</v>
      </c>
      <c r="AD41" s="344" t="s">
        <v>768</v>
      </c>
      <c r="AE41" s="344" t="s">
        <v>768</v>
      </c>
      <c r="AF41" s="344" t="s">
        <v>768</v>
      </c>
      <c r="AG41" s="344" t="s">
        <v>768</v>
      </c>
      <c r="BH41" s="2"/>
      <c r="BI41" s="2">
        <v>5</v>
      </c>
      <c r="BJ41" s="2">
        <v>0.7</v>
      </c>
    </row>
    <row r="42" spans="1:62" ht="11.25" customHeight="1">
      <c r="E42" s="268" t="s">
        <v>768</v>
      </c>
      <c r="F42" s="340" t="s">
        <v>768</v>
      </c>
      <c r="G42" s="344" t="s">
        <v>768</v>
      </c>
      <c r="H42" s="344" t="s">
        <v>768</v>
      </c>
      <c r="I42" s="344" t="s">
        <v>768</v>
      </c>
      <c r="J42" s="344" t="s">
        <v>768</v>
      </c>
      <c r="K42" s="344" t="s">
        <v>768</v>
      </c>
      <c r="L42" s="344" t="s">
        <v>768</v>
      </c>
      <c r="M42" s="344" t="s">
        <v>768</v>
      </c>
      <c r="N42" s="344" t="s">
        <v>768</v>
      </c>
      <c r="O42" s="344" t="s">
        <v>768</v>
      </c>
      <c r="P42" s="344" t="s">
        <v>768</v>
      </c>
      <c r="Q42" s="344" t="s">
        <v>768</v>
      </c>
      <c r="U42" s="62">
        <v>6</v>
      </c>
      <c r="V42" s="268">
        <v>1</v>
      </c>
      <c r="W42" s="340" t="s">
        <v>569</v>
      </c>
      <c r="X42" s="344" t="s">
        <v>768</v>
      </c>
      <c r="Y42" s="344" t="s">
        <v>768</v>
      </c>
      <c r="Z42" s="344" t="s">
        <v>768</v>
      </c>
      <c r="AA42" s="344" t="s">
        <v>768</v>
      </c>
      <c r="AB42" s="344" t="s">
        <v>768</v>
      </c>
      <c r="AC42" s="344" t="s">
        <v>768</v>
      </c>
      <c r="AD42" s="344" t="s">
        <v>768</v>
      </c>
      <c r="AE42" s="344" t="s">
        <v>768</v>
      </c>
      <c r="AF42" s="344" t="s">
        <v>768</v>
      </c>
      <c r="AG42" s="344" t="s">
        <v>768</v>
      </c>
      <c r="BH42" s="2"/>
      <c r="BI42" s="2">
        <v>6</v>
      </c>
      <c r="BJ42" s="2">
        <v>0.65</v>
      </c>
    </row>
    <row r="43" spans="1:62" ht="11.25" customHeight="1">
      <c r="E43" s="268" t="s">
        <v>768</v>
      </c>
      <c r="F43" s="340" t="s">
        <v>768</v>
      </c>
      <c r="G43" s="344" t="s">
        <v>768</v>
      </c>
      <c r="H43" s="344" t="s">
        <v>768</v>
      </c>
      <c r="I43" s="344" t="s">
        <v>768</v>
      </c>
      <c r="J43" s="344" t="s">
        <v>768</v>
      </c>
      <c r="K43" s="344" t="s">
        <v>768</v>
      </c>
      <c r="L43" s="344" t="s">
        <v>768</v>
      </c>
      <c r="M43" s="344" t="s">
        <v>768</v>
      </c>
      <c r="N43" s="344" t="s">
        <v>768</v>
      </c>
      <c r="O43" s="344" t="s">
        <v>768</v>
      </c>
      <c r="P43" s="344" t="s">
        <v>768</v>
      </c>
      <c r="Q43" s="344" t="s">
        <v>768</v>
      </c>
      <c r="U43" s="62">
        <v>7</v>
      </c>
      <c r="V43" s="268">
        <v>1</v>
      </c>
      <c r="W43" s="340" t="s">
        <v>569</v>
      </c>
      <c r="X43" s="344" t="s">
        <v>768</v>
      </c>
      <c r="Y43" s="344" t="s">
        <v>768</v>
      </c>
      <c r="Z43" s="344" t="s">
        <v>768</v>
      </c>
      <c r="AA43" s="344" t="s">
        <v>768</v>
      </c>
      <c r="AB43" s="344" t="s">
        <v>768</v>
      </c>
      <c r="AC43" s="344" t="s">
        <v>768</v>
      </c>
      <c r="AD43" s="344" t="s">
        <v>768</v>
      </c>
      <c r="AE43" s="344" t="s">
        <v>768</v>
      </c>
      <c r="AF43" s="344" t="s">
        <v>768</v>
      </c>
      <c r="AG43" s="344" t="s">
        <v>768</v>
      </c>
      <c r="BH43" s="2">
        <v>0.65</v>
      </c>
      <c r="BI43" s="2"/>
      <c r="BJ43" s="2"/>
    </row>
    <row r="44" spans="1:62" ht="11.25" customHeight="1">
      <c r="E44" s="268" t="s">
        <v>768</v>
      </c>
      <c r="F44" s="340" t="s">
        <v>768</v>
      </c>
      <c r="G44" s="344" t="s">
        <v>768</v>
      </c>
      <c r="H44" s="344" t="s">
        <v>768</v>
      </c>
      <c r="I44" s="344" t="s">
        <v>768</v>
      </c>
      <c r="J44" s="344" t="s">
        <v>768</v>
      </c>
      <c r="K44" s="344" t="s">
        <v>768</v>
      </c>
      <c r="L44" s="344" t="s">
        <v>768</v>
      </c>
      <c r="M44" s="344" t="s">
        <v>768</v>
      </c>
      <c r="N44" s="344" t="s">
        <v>768</v>
      </c>
      <c r="O44" s="344" t="s">
        <v>768</v>
      </c>
      <c r="P44" s="344" t="s">
        <v>768</v>
      </c>
      <c r="Q44" s="344" t="s">
        <v>768</v>
      </c>
      <c r="U44" s="62">
        <v>8</v>
      </c>
      <c r="V44" s="268">
        <v>1</v>
      </c>
      <c r="W44" s="340" t="s">
        <v>569</v>
      </c>
      <c r="X44" s="344" t="s">
        <v>768</v>
      </c>
      <c r="Y44" s="344" t="s">
        <v>768</v>
      </c>
      <c r="Z44" s="344" t="s">
        <v>768</v>
      </c>
      <c r="AA44" s="344" t="s">
        <v>768</v>
      </c>
      <c r="AB44" s="344" t="s">
        <v>768</v>
      </c>
      <c r="AC44" s="344" t="s">
        <v>768</v>
      </c>
      <c r="AD44" s="344" t="s">
        <v>768</v>
      </c>
      <c r="AE44" s="344" t="s">
        <v>768</v>
      </c>
      <c r="AF44" s="344" t="s">
        <v>768</v>
      </c>
      <c r="AG44" s="344" t="s">
        <v>768</v>
      </c>
    </row>
    <row r="45" spans="1:62" ht="11.25" customHeight="1">
      <c r="E45" s="268" t="s">
        <v>768</v>
      </c>
      <c r="F45" s="340" t="s">
        <v>768</v>
      </c>
      <c r="G45" s="344" t="s">
        <v>768</v>
      </c>
      <c r="H45" s="344" t="s">
        <v>768</v>
      </c>
      <c r="I45" s="344" t="s">
        <v>768</v>
      </c>
      <c r="J45" s="344" t="s">
        <v>768</v>
      </c>
      <c r="K45" s="344" t="s">
        <v>768</v>
      </c>
      <c r="L45" s="344" t="s">
        <v>768</v>
      </c>
      <c r="M45" s="344" t="s">
        <v>768</v>
      </c>
      <c r="N45" s="344" t="s">
        <v>768</v>
      </c>
      <c r="O45" s="344" t="s">
        <v>768</v>
      </c>
      <c r="P45" s="344" t="s">
        <v>768</v>
      </c>
      <c r="Q45" s="344" t="s">
        <v>768</v>
      </c>
      <c r="U45" s="62">
        <v>9</v>
      </c>
      <c r="V45" s="268">
        <v>1</v>
      </c>
      <c r="W45" s="340" t="s">
        <v>569</v>
      </c>
      <c r="X45" s="344" t="s">
        <v>768</v>
      </c>
      <c r="Y45" s="344" t="s">
        <v>768</v>
      </c>
      <c r="Z45" s="344" t="s">
        <v>768</v>
      </c>
      <c r="AA45" s="344" t="s">
        <v>768</v>
      </c>
      <c r="AB45" s="344" t="s">
        <v>768</v>
      </c>
      <c r="AC45" s="344" t="s">
        <v>768</v>
      </c>
      <c r="AD45" s="344" t="s">
        <v>768</v>
      </c>
      <c r="AE45" s="344" t="s">
        <v>768</v>
      </c>
      <c r="AF45" s="344" t="s">
        <v>768</v>
      </c>
      <c r="AG45" s="344" t="s">
        <v>768</v>
      </c>
    </row>
    <row r="46" spans="1:62" ht="11.25" customHeight="1">
      <c r="E46" s="268" t="s">
        <v>768</v>
      </c>
      <c r="F46" s="340" t="s">
        <v>768</v>
      </c>
      <c r="G46" s="344" t="s">
        <v>768</v>
      </c>
      <c r="H46" s="344" t="s">
        <v>768</v>
      </c>
      <c r="I46" s="344" t="s">
        <v>768</v>
      </c>
      <c r="J46" s="344" t="s">
        <v>768</v>
      </c>
      <c r="K46" s="344" t="s">
        <v>768</v>
      </c>
      <c r="L46" s="344" t="s">
        <v>768</v>
      </c>
      <c r="M46" s="344" t="s">
        <v>768</v>
      </c>
      <c r="N46" s="344" t="s">
        <v>768</v>
      </c>
      <c r="O46" s="344" t="s">
        <v>768</v>
      </c>
      <c r="P46" s="344" t="s">
        <v>768</v>
      </c>
      <c r="Q46" s="344" t="s">
        <v>768</v>
      </c>
      <c r="U46" s="62">
        <v>10</v>
      </c>
      <c r="V46" s="268">
        <v>1</v>
      </c>
      <c r="W46" s="340" t="s">
        <v>569</v>
      </c>
      <c r="X46" s="344" t="s">
        <v>768</v>
      </c>
      <c r="Y46" s="344" t="s">
        <v>768</v>
      </c>
      <c r="Z46" s="344" t="s">
        <v>768</v>
      </c>
      <c r="AA46" s="344" t="s">
        <v>768</v>
      </c>
      <c r="AB46" s="344" t="s">
        <v>768</v>
      </c>
      <c r="AC46" s="344" t="s">
        <v>768</v>
      </c>
      <c r="AD46" s="344" t="s">
        <v>768</v>
      </c>
      <c r="AE46" s="344" t="s">
        <v>768</v>
      </c>
      <c r="AF46" s="344" t="s">
        <v>768</v>
      </c>
      <c r="AG46" s="344" t="s">
        <v>768</v>
      </c>
    </row>
    <row r="47" spans="1:62" ht="11.25" customHeight="1">
      <c r="E47" s="268" t="s">
        <v>768</v>
      </c>
      <c r="F47" s="340" t="s">
        <v>768</v>
      </c>
      <c r="G47" s="344" t="s">
        <v>768</v>
      </c>
      <c r="H47" s="344" t="s">
        <v>768</v>
      </c>
      <c r="I47" s="344" t="s">
        <v>768</v>
      </c>
      <c r="J47" s="344" t="s">
        <v>768</v>
      </c>
      <c r="K47" s="344" t="s">
        <v>768</v>
      </c>
      <c r="L47" s="344" t="s">
        <v>768</v>
      </c>
      <c r="M47" s="344" t="s">
        <v>768</v>
      </c>
      <c r="N47" s="344" t="s">
        <v>768</v>
      </c>
      <c r="O47" s="344" t="s">
        <v>768</v>
      </c>
      <c r="P47" s="344" t="s">
        <v>768</v>
      </c>
      <c r="Q47" s="344" t="s">
        <v>768</v>
      </c>
      <c r="U47" s="62">
        <v>11</v>
      </c>
      <c r="V47" s="268">
        <v>1</v>
      </c>
      <c r="W47" s="340" t="s">
        <v>569</v>
      </c>
      <c r="X47" s="344" t="s">
        <v>768</v>
      </c>
      <c r="Y47" s="344" t="s">
        <v>768</v>
      </c>
      <c r="Z47" s="344" t="s">
        <v>768</v>
      </c>
      <c r="AA47" s="344" t="s">
        <v>768</v>
      </c>
      <c r="AB47" s="344" t="s">
        <v>768</v>
      </c>
      <c r="AC47" s="344" t="s">
        <v>768</v>
      </c>
      <c r="AD47" s="344" t="s">
        <v>768</v>
      </c>
      <c r="AE47" s="344" t="s">
        <v>768</v>
      </c>
      <c r="AF47" s="344" t="s">
        <v>768</v>
      </c>
      <c r="AG47" s="344" t="s">
        <v>768</v>
      </c>
    </row>
    <row r="48" spans="1:62" ht="11.25" customHeight="1">
      <c r="E48" s="268" t="s">
        <v>768</v>
      </c>
      <c r="F48" s="340" t="s">
        <v>768</v>
      </c>
      <c r="G48" s="344" t="s">
        <v>768</v>
      </c>
      <c r="H48" s="344" t="s">
        <v>768</v>
      </c>
      <c r="I48" s="344" t="s">
        <v>768</v>
      </c>
      <c r="J48" s="344" t="s">
        <v>768</v>
      </c>
      <c r="K48" s="344" t="s">
        <v>768</v>
      </c>
      <c r="L48" s="344" t="s">
        <v>768</v>
      </c>
      <c r="M48" s="344" t="s">
        <v>768</v>
      </c>
      <c r="N48" s="344" t="s">
        <v>768</v>
      </c>
      <c r="O48" s="344" t="s">
        <v>768</v>
      </c>
      <c r="P48" s="344" t="s">
        <v>768</v>
      </c>
      <c r="Q48" s="344" t="s">
        <v>768</v>
      </c>
      <c r="U48" s="62">
        <v>12</v>
      </c>
      <c r="V48" s="268">
        <v>1</v>
      </c>
      <c r="W48" s="340" t="s">
        <v>569</v>
      </c>
      <c r="X48" s="344" t="s">
        <v>768</v>
      </c>
      <c r="Y48" s="344" t="s">
        <v>768</v>
      </c>
      <c r="Z48" s="344" t="s">
        <v>768</v>
      </c>
      <c r="AA48" s="344" t="s">
        <v>768</v>
      </c>
      <c r="AB48" s="344" t="s">
        <v>768</v>
      </c>
      <c r="AC48" s="344" t="s">
        <v>768</v>
      </c>
      <c r="AD48" s="344" t="s">
        <v>768</v>
      </c>
      <c r="AE48" s="344" t="s">
        <v>768</v>
      </c>
      <c r="AF48" s="344" t="s">
        <v>768</v>
      </c>
      <c r="AG48" s="344" t="s">
        <v>768</v>
      </c>
    </row>
    <row r="49" spans="5:33" ht="11.25" customHeight="1">
      <c r="E49" s="268" t="s">
        <v>768</v>
      </c>
      <c r="F49" s="340" t="s">
        <v>768</v>
      </c>
      <c r="G49" s="344" t="s">
        <v>768</v>
      </c>
      <c r="H49" s="344" t="s">
        <v>768</v>
      </c>
      <c r="I49" s="344" t="s">
        <v>768</v>
      </c>
      <c r="J49" s="344" t="s">
        <v>768</v>
      </c>
      <c r="K49" s="344" t="s">
        <v>768</v>
      </c>
      <c r="L49" s="344" t="s">
        <v>768</v>
      </c>
      <c r="M49" s="344" t="s">
        <v>768</v>
      </c>
      <c r="N49" s="344" t="s">
        <v>768</v>
      </c>
      <c r="O49" s="344" t="s">
        <v>768</v>
      </c>
      <c r="P49" s="344" t="s">
        <v>768</v>
      </c>
      <c r="Q49" s="344" t="s">
        <v>768</v>
      </c>
      <c r="U49" s="62">
        <v>13</v>
      </c>
      <c r="V49" s="268">
        <v>1</v>
      </c>
      <c r="W49" s="340" t="s">
        <v>569</v>
      </c>
      <c r="X49" s="344" t="s">
        <v>768</v>
      </c>
      <c r="Y49" s="344" t="s">
        <v>768</v>
      </c>
      <c r="Z49" s="344" t="s">
        <v>768</v>
      </c>
      <c r="AA49" s="344" t="s">
        <v>768</v>
      </c>
      <c r="AB49" s="344" t="s">
        <v>768</v>
      </c>
      <c r="AC49" s="344" t="s">
        <v>768</v>
      </c>
      <c r="AD49" s="344" t="s">
        <v>768</v>
      </c>
      <c r="AE49" s="344" t="s">
        <v>768</v>
      </c>
      <c r="AF49" s="344" t="s">
        <v>768</v>
      </c>
      <c r="AG49" s="344" t="s">
        <v>768</v>
      </c>
    </row>
    <row r="50" spans="5:33" ht="11.25" customHeight="1">
      <c r="E50" s="268" t="s">
        <v>768</v>
      </c>
      <c r="F50" s="340" t="s">
        <v>768</v>
      </c>
      <c r="G50" s="344" t="s">
        <v>768</v>
      </c>
      <c r="H50" s="344" t="s">
        <v>768</v>
      </c>
      <c r="I50" s="344" t="s">
        <v>768</v>
      </c>
      <c r="J50" s="344" t="s">
        <v>768</v>
      </c>
      <c r="K50" s="344" t="s">
        <v>768</v>
      </c>
      <c r="L50" s="344" t="s">
        <v>768</v>
      </c>
      <c r="M50" s="344" t="s">
        <v>768</v>
      </c>
      <c r="N50" s="344" t="s">
        <v>768</v>
      </c>
      <c r="O50" s="344" t="s">
        <v>768</v>
      </c>
      <c r="P50" s="344" t="s">
        <v>768</v>
      </c>
      <c r="Q50" s="344" t="s">
        <v>768</v>
      </c>
      <c r="U50" s="62">
        <v>14</v>
      </c>
      <c r="V50" s="268">
        <v>1</v>
      </c>
      <c r="W50" s="340" t="s">
        <v>569</v>
      </c>
      <c r="X50" s="344" t="s">
        <v>768</v>
      </c>
      <c r="Y50" s="344" t="s">
        <v>768</v>
      </c>
      <c r="Z50" s="344" t="s">
        <v>768</v>
      </c>
      <c r="AA50" s="344" t="s">
        <v>768</v>
      </c>
      <c r="AB50" s="344" t="s">
        <v>768</v>
      </c>
      <c r="AC50" s="344" t="s">
        <v>768</v>
      </c>
      <c r="AD50" s="344" t="s">
        <v>768</v>
      </c>
      <c r="AE50" s="344" t="s">
        <v>768</v>
      </c>
      <c r="AF50" s="344" t="s">
        <v>768</v>
      </c>
      <c r="AG50" s="344" t="s">
        <v>768</v>
      </c>
    </row>
    <row r="51" spans="5:33" ht="11.25" customHeight="1">
      <c r="E51" s="268" t="s">
        <v>768</v>
      </c>
      <c r="F51" s="340" t="s">
        <v>768</v>
      </c>
      <c r="G51" s="344" t="s">
        <v>768</v>
      </c>
      <c r="H51" s="344" t="s">
        <v>768</v>
      </c>
      <c r="I51" s="344" t="s">
        <v>768</v>
      </c>
      <c r="J51" s="344" t="s">
        <v>768</v>
      </c>
      <c r="K51" s="344" t="s">
        <v>768</v>
      </c>
      <c r="L51" s="344" t="s">
        <v>768</v>
      </c>
      <c r="M51" s="344" t="s">
        <v>768</v>
      </c>
      <c r="N51" s="344" t="s">
        <v>768</v>
      </c>
      <c r="O51" s="344" t="s">
        <v>768</v>
      </c>
      <c r="P51" s="344" t="s">
        <v>768</v>
      </c>
      <c r="Q51" s="344" t="s">
        <v>768</v>
      </c>
      <c r="U51" s="62">
        <v>15</v>
      </c>
      <c r="V51" s="268">
        <v>1</v>
      </c>
      <c r="W51" s="340" t="s">
        <v>569</v>
      </c>
      <c r="X51" s="344" t="s">
        <v>768</v>
      </c>
      <c r="Y51" s="344" t="s">
        <v>768</v>
      </c>
      <c r="Z51" s="344" t="s">
        <v>768</v>
      </c>
      <c r="AA51" s="344" t="s">
        <v>768</v>
      </c>
      <c r="AB51" s="344" t="s">
        <v>768</v>
      </c>
      <c r="AC51" s="344" t="s">
        <v>768</v>
      </c>
      <c r="AD51" s="344" t="s">
        <v>768</v>
      </c>
      <c r="AE51" s="344" t="s">
        <v>768</v>
      </c>
      <c r="AF51" s="344" t="s">
        <v>768</v>
      </c>
      <c r="AG51" s="344" t="s">
        <v>768</v>
      </c>
    </row>
    <row r="52" spans="5:33" ht="11.25" customHeight="1">
      <c r="E52" s="268" t="s">
        <v>768</v>
      </c>
      <c r="F52" s="340" t="s">
        <v>768</v>
      </c>
      <c r="G52" s="344" t="s">
        <v>768</v>
      </c>
      <c r="H52" s="344" t="s">
        <v>768</v>
      </c>
      <c r="I52" s="344" t="s">
        <v>768</v>
      </c>
      <c r="J52" s="344" t="s">
        <v>768</v>
      </c>
      <c r="K52" s="344" t="s">
        <v>768</v>
      </c>
      <c r="L52" s="344" t="s">
        <v>768</v>
      </c>
      <c r="M52" s="344" t="s">
        <v>768</v>
      </c>
      <c r="N52" s="344" t="s">
        <v>768</v>
      </c>
      <c r="O52" s="344" t="s">
        <v>768</v>
      </c>
      <c r="P52" s="344" t="s">
        <v>768</v>
      </c>
      <c r="Q52" s="344" t="s">
        <v>768</v>
      </c>
      <c r="U52" s="62">
        <v>16</v>
      </c>
      <c r="V52" s="268">
        <v>1</v>
      </c>
      <c r="W52" s="340" t="s">
        <v>569</v>
      </c>
      <c r="X52" s="344" t="s">
        <v>768</v>
      </c>
      <c r="Y52" s="344" t="s">
        <v>768</v>
      </c>
      <c r="Z52" s="344" t="s">
        <v>768</v>
      </c>
      <c r="AA52" s="344" t="s">
        <v>768</v>
      </c>
      <c r="AB52" s="344" t="s">
        <v>768</v>
      </c>
      <c r="AC52" s="344" t="s">
        <v>768</v>
      </c>
      <c r="AD52" s="344" t="s">
        <v>768</v>
      </c>
      <c r="AE52" s="344" t="s">
        <v>768</v>
      </c>
      <c r="AF52" s="344" t="s">
        <v>768</v>
      </c>
      <c r="AG52" s="344" t="s">
        <v>768</v>
      </c>
    </row>
    <row r="53" spans="5:33" ht="11.25" customHeight="1">
      <c r="E53" s="268" t="s">
        <v>768</v>
      </c>
      <c r="F53" s="340" t="s">
        <v>768</v>
      </c>
      <c r="G53" s="344" t="s">
        <v>768</v>
      </c>
      <c r="H53" s="344" t="s">
        <v>768</v>
      </c>
      <c r="I53" s="344" t="s">
        <v>768</v>
      </c>
      <c r="J53" s="344" t="s">
        <v>768</v>
      </c>
      <c r="K53" s="344" t="s">
        <v>768</v>
      </c>
      <c r="L53" s="344" t="s">
        <v>768</v>
      </c>
      <c r="M53" s="344" t="s">
        <v>768</v>
      </c>
      <c r="N53" s="344" t="s">
        <v>768</v>
      </c>
      <c r="O53" s="344" t="s">
        <v>768</v>
      </c>
      <c r="P53" s="344" t="s">
        <v>768</v>
      </c>
      <c r="Q53" s="344" t="s">
        <v>768</v>
      </c>
      <c r="U53" s="62">
        <v>17</v>
      </c>
      <c r="V53" s="268">
        <v>1</v>
      </c>
      <c r="W53" s="340" t="s">
        <v>569</v>
      </c>
      <c r="X53" s="344" t="s">
        <v>768</v>
      </c>
      <c r="Y53" s="344" t="s">
        <v>768</v>
      </c>
      <c r="Z53" s="344" t="s">
        <v>768</v>
      </c>
      <c r="AA53" s="344" t="s">
        <v>768</v>
      </c>
      <c r="AB53" s="344" t="s">
        <v>768</v>
      </c>
      <c r="AC53" s="344" t="s">
        <v>768</v>
      </c>
      <c r="AD53" s="344" t="s">
        <v>768</v>
      </c>
      <c r="AE53" s="344" t="s">
        <v>768</v>
      </c>
      <c r="AF53" s="344" t="s">
        <v>768</v>
      </c>
      <c r="AG53" s="344" t="s">
        <v>768</v>
      </c>
    </row>
    <row r="54" spans="5:33" ht="11.25" customHeight="1">
      <c r="E54" s="268" t="s">
        <v>768</v>
      </c>
      <c r="F54" s="340" t="s">
        <v>768</v>
      </c>
      <c r="G54" s="344" t="s">
        <v>768</v>
      </c>
      <c r="H54" s="344" t="s">
        <v>768</v>
      </c>
      <c r="I54" s="344" t="s">
        <v>768</v>
      </c>
      <c r="J54" s="344" t="s">
        <v>768</v>
      </c>
      <c r="K54" s="344" t="s">
        <v>768</v>
      </c>
      <c r="L54" s="344" t="s">
        <v>768</v>
      </c>
      <c r="M54" s="344" t="s">
        <v>768</v>
      </c>
      <c r="N54" s="344" t="s">
        <v>768</v>
      </c>
      <c r="O54" s="344" t="s">
        <v>768</v>
      </c>
      <c r="P54" s="344" t="s">
        <v>768</v>
      </c>
      <c r="Q54" s="344" t="s">
        <v>768</v>
      </c>
      <c r="U54" s="62">
        <v>18</v>
      </c>
      <c r="V54" s="278">
        <v>1</v>
      </c>
      <c r="W54" s="341" t="s">
        <v>569</v>
      </c>
      <c r="X54" s="344" t="s">
        <v>768</v>
      </c>
      <c r="Y54" s="344" t="s">
        <v>768</v>
      </c>
      <c r="Z54" s="344" t="s">
        <v>768</v>
      </c>
      <c r="AA54" s="344" t="s">
        <v>768</v>
      </c>
      <c r="AB54" s="344" t="s">
        <v>768</v>
      </c>
      <c r="AC54" s="344" t="s">
        <v>768</v>
      </c>
      <c r="AD54" s="344" t="s">
        <v>768</v>
      </c>
      <c r="AE54" s="344" t="s">
        <v>768</v>
      </c>
      <c r="AF54" s="344" t="s">
        <v>768</v>
      </c>
      <c r="AG54" s="344" t="s">
        <v>768</v>
      </c>
    </row>
    <row r="55" spans="5:33" ht="11.25" customHeight="1">
      <c r="E55" s="378" t="s">
        <v>768</v>
      </c>
      <c r="F55" s="379" t="s">
        <v>768</v>
      </c>
      <c r="G55" s="380" t="s">
        <v>768</v>
      </c>
      <c r="H55" s="380" t="s">
        <v>768</v>
      </c>
      <c r="I55" s="380" t="s">
        <v>768</v>
      </c>
      <c r="J55" s="380" t="s">
        <v>768</v>
      </c>
      <c r="K55" s="380" t="s">
        <v>768</v>
      </c>
      <c r="L55" s="380" t="s">
        <v>768</v>
      </c>
      <c r="M55" s="380" t="s">
        <v>768</v>
      </c>
      <c r="N55" s="380" t="s">
        <v>768</v>
      </c>
      <c r="O55" s="380" t="s">
        <v>768</v>
      </c>
      <c r="P55" s="380" t="s">
        <v>768</v>
      </c>
      <c r="Q55" s="380" t="s">
        <v>768</v>
      </c>
      <c r="U55" s="62">
        <v>19</v>
      </c>
      <c r="V55" s="281"/>
      <c r="W55" s="43"/>
      <c r="X55" s="355" t="s">
        <v>768</v>
      </c>
      <c r="Y55" s="355" t="s">
        <v>768</v>
      </c>
      <c r="Z55" s="355" t="s">
        <v>768</v>
      </c>
      <c r="AA55" s="355" t="s">
        <v>768</v>
      </c>
      <c r="AB55" s="355" t="s">
        <v>768</v>
      </c>
      <c r="AC55" s="355" t="s">
        <v>768</v>
      </c>
      <c r="AD55" s="355" t="s">
        <v>768</v>
      </c>
      <c r="AE55" s="355" t="s">
        <v>768</v>
      </c>
      <c r="AF55" s="355" t="s">
        <v>768</v>
      </c>
      <c r="AG55" s="355" t="s">
        <v>768</v>
      </c>
    </row>
    <row r="56" spans="5:33" ht="11.25" customHeight="1">
      <c r="E56" s="378" t="s">
        <v>768</v>
      </c>
      <c r="F56" s="379" t="s">
        <v>768</v>
      </c>
      <c r="G56" s="380" t="s">
        <v>768</v>
      </c>
      <c r="H56" s="380" t="s">
        <v>768</v>
      </c>
      <c r="I56" s="380" t="s">
        <v>768</v>
      </c>
      <c r="J56" s="380" t="s">
        <v>768</v>
      </c>
      <c r="K56" s="380" t="s">
        <v>768</v>
      </c>
      <c r="L56" s="380" t="s">
        <v>768</v>
      </c>
      <c r="M56" s="380" t="s">
        <v>768</v>
      </c>
      <c r="N56" s="380" t="s">
        <v>768</v>
      </c>
      <c r="O56" s="380" t="s">
        <v>768</v>
      </c>
      <c r="P56" s="380" t="s">
        <v>768</v>
      </c>
      <c r="Q56" s="380" t="s">
        <v>768</v>
      </c>
      <c r="U56" s="62">
        <v>20</v>
      </c>
      <c r="V56" s="281"/>
      <c r="W56" s="43"/>
      <c r="X56" s="355" t="s">
        <v>768</v>
      </c>
      <c r="Y56" s="355" t="s">
        <v>768</v>
      </c>
      <c r="Z56" s="355" t="s">
        <v>768</v>
      </c>
      <c r="AA56" s="355" t="s">
        <v>768</v>
      </c>
      <c r="AB56" s="355" t="s">
        <v>768</v>
      </c>
      <c r="AC56" s="355" t="s">
        <v>768</v>
      </c>
      <c r="AD56" s="355" t="s">
        <v>768</v>
      </c>
      <c r="AE56" s="355" t="s">
        <v>768</v>
      </c>
      <c r="AF56" s="355" t="s">
        <v>768</v>
      </c>
      <c r="AG56" s="355" t="s">
        <v>768</v>
      </c>
    </row>
    <row r="57" spans="5:33" ht="11.25" customHeight="1">
      <c r="E57" s="378" t="s">
        <v>768</v>
      </c>
      <c r="F57" s="379" t="s">
        <v>768</v>
      </c>
      <c r="G57" s="380" t="s">
        <v>768</v>
      </c>
      <c r="H57" s="380" t="s">
        <v>768</v>
      </c>
      <c r="I57" s="380" t="s">
        <v>768</v>
      </c>
      <c r="J57" s="380" t="s">
        <v>768</v>
      </c>
      <c r="K57" s="380" t="s">
        <v>768</v>
      </c>
      <c r="L57" s="380" t="s">
        <v>768</v>
      </c>
      <c r="M57" s="380" t="s">
        <v>768</v>
      </c>
      <c r="N57" s="380" t="s">
        <v>768</v>
      </c>
      <c r="O57" s="380" t="s">
        <v>768</v>
      </c>
      <c r="P57" s="380" t="s">
        <v>768</v>
      </c>
      <c r="Q57" s="380" t="s">
        <v>768</v>
      </c>
      <c r="U57" s="62">
        <v>21</v>
      </c>
      <c r="V57" s="281"/>
      <c r="W57" s="43"/>
      <c r="X57" s="355" t="s">
        <v>768</v>
      </c>
      <c r="Y57" s="355" t="s">
        <v>768</v>
      </c>
      <c r="Z57" s="355" t="s">
        <v>768</v>
      </c>
      <c r="AA57" s="355" t="s">
        <v>768</v>
      </c>
      <c r="AB57" s="355" t="s">
        <v>768</v>
      </c>
      <c r="AC57" s="355" t="s">
        <v>768</v>
      </c>
      <c r="AD57" s="355" t="s">
        <v>768</v>
      </c>
      <c r="AE57" s="355" t="s">
        <v>768</v>
      </c>
      <c r="AF57" s="355" t="s">
        <v>768</v>
      </c>
      <c r="AG57" s="355" t="s">
        <v>768</v>
      </c>
    </row>
    <row r="58" spans="5:33" ht="11.25" customHeight="1">
      <c r="E58" s="378" t="s">
        <v>768</v>
      </c>
      <c r="F58" s="379" t="s">
        <v>768</v>
      </c>
      <c r="G58" s="380" t="s">
        <v>768</v>
      </c>
      <c r="H58" s="380" t="s">
        <v>768</v>
      </c>
      <c r="I58" s="380" t="s">
        <v>768</v>
      </c>
      <c r="J58" s="380" t="s">
        <v>768</v>
      </c>
      <c r="K58" s="380" t="s">
        <v>768</v>
      </c>
      <c r="L58" s="380" t="s">
        <v>768</v>
      </c>
      <c r="M58" s="380" t="s">
        <v>768</v>
      </c>
      <c r="N58" s="380" t="s">
        <v>768</v>
      </c>
      <c r="O58" s="380" t="s">
        <v>768</v>
      </c>
      <c r="P58" s="380" t="s">
        <v>768</v>
      </c>
      <c r="Q58" s="380" t="s">
        <v>768</v>
      </c>
      <c r="U58" s="62">
        <v>22</v>
      </c>
      <c r="V58" s="281"/>
      <c r="W58" s="43"/>
      <c r="X58" s="355" t="s">
        <v>768</v>
      </c>
      <c r="Y58" s="355" t="s">
        <v>768</v>
      </c>
      <c r="Z58" s="355" t="s">
        <v>768</v>
      </c>
      <c r="AA58" s="355" t="s">
        <v>768</v>
      </c>
      <c r="AB58" s="355" t="s">
        <v>768</v>
      </c>
      <c r="AC58" s="355" t="s">
        <v>768</v>
      </c>
      <c r="AD58" s="355" t="s">
        <v>768</v>
      </c>
      <c r="AE58" s="355" t="s">
        <v>768</v>
      </c>
      <c r="AF58" s="355" t="s">
        <v>768</v>
      </c>
      <c r="AG58" s="355" t="s">
        <v>768</v>
      </c>
    </row>
    <row r="59" spans="5:33" ht="11.25" customHeight="1">
      <c r="E59" s="378" t="s">
        <v>768</v>
      </c>
      <c r="F59" s="379" t="s">
        <v>768</v>
      </c>
      <c r="G59" s="380" t="s">
        <v>768</v>
      </c>
      <c r="H59" s="380" t="s">
        <v>768</v>
      </c>
      <c r="I59" s="380" t="s">
        <v>768</v>
      </c>
      <c r="J59" s="380" t="s">
        <v>768</v>
      </c>
      <c r="K59" s="380" t="s">
        <v>768</v>
      </c>
      <c r="L59" s="380" t="s">
        <v>768</v>
      </c>
      <c r="M59" s="380" t="s">
        <v>768</v>
      </c>
      <c r="N59" s="380" t="s">
        <v>768</v>
      </c>
      <c r="O59" s="380" t="s">
        <v>768</v>
      </c>
      <c r="P59" s="380" t="s">
        <v>768</v>
      </c>
      <c r="Q59" s="380" t="s">
        <v>768</v>
      </c>
      <c r="U59" s="62">
        <v>23</v>
      </c>
      <c r="V59" s="281"/>
      <c r="W59" s="43"/>
      <c r="X59" s="355" t="s">
        <v>768</v>
      </c>
      <c r="Y59" s="355" t="s">
        <v>768</v>
      </c>
      <c r="Z59" s="355" t="s">
        <v>768</v>
      </c>
      <c r="AA59" s="355" t="s">
        <v>768</v>
      </c>
      <c r="AB59" s="355" t="s">
        <v>768</v>
      </c>
      <c r="AC59" s="355" t="s">
        <v>768</v>
      </c>
      <c r="AD59" s="355" t="s">
        <v>768</v>
      </c>
      <c r="AE59" s="355" t="s">
        <v>768</v>
      </c>
      <c r="AF59" s="355" t="s">
        <v>768</v>
      </c>
      <c r="AG59" s="355" t="s">
        <v>768</v>
      </c>
    </row>
    <row r="60" spans="5:33" ht="11.25" customHeight="1">
      <c r="E60" s="382" t="s">
        <v>768</v>
      </c>
      <c r="F60" s="383" t="s">
        <v>768</v>
      </c>
      <c r="G60" s="381" t="s">
        <v>768</v>
      </c>
      <c r="H60" s="381" t="s">
        <v>768</v>
      </c>
      <c r="I60" s="381" t="s">
        <v>768</v>
      </c>
      <c r="J60" s="381" t="s">
        <v>768</v>
      </c>
      <c r="K60" s="381" t="s">
        <v>768</v>
      </c>
      <c r="L60" s="381" t="s">
        <v>768</v>
      </c>
      <c r="M60" s="381" t="s">
        <v>768</v>
      </c>
      <c r="N60" s="381" t="s">
        <v>768</v>
      </c>
      <c r="O60" s="381" t="s">
        <v>768</v>
      </c>
      <c r="P60" s="381" t="s">
        <v>768</v>
      </c>
      <c r="Q60" s="381" t="s">
        <v>768</v>
      </c>
      <c r="U60" s="62">
        <v>24</v>
      </c>
      <c r="V60" s="281"/>
      <c r="W60" s="43"/>
      <c r="X60" s="356" t="s">
        <v>768</v>
      </c>
      <c r="Y60" s="356" t="s">
        <v>768</v>
      </c>
      <c r="Z60" s="356" t="s">
        <v>768</v>
      </c>
      <c r="AA60" s="356" t="s">
        <v>768</v>
      </c>
      <c r="AB60" s="356" t="s">
        <v>768</v>
      </c>
      <c r="AC60" s="356" t="s">
        <v>768</v>
      </c>
      <c r="AD60" s="356" t="s">
        <v>768</v>
      </c>
      <c r="AE60" s="356" t="s">
        <v>768</v>
      </c>
      <c r="AF60" s="356" t="s">
        <v>768</v>
      </c>
      <c r="AG60" s="356" t="s">
        <v>768</v>
      </c>
    </row>
    <row r="61" spans="5:33" ht="11.25" customHeight="1">
      <c r="E61" s="345" t="s">
        <v>86</v>
      </c>
      <c r="F61" s="346"/>
      <c r="G61" s="347">
        <v>14700</v>
      </c>
      <c r="H61" s="347">
        <v>14700</v>
      </c>
      <c r="I61" s="347">
        <v>14700</v>
      </c>
      <c r="J61" s="347">
        <v>5000</v>
      </c>
      <c r="K61" s="347">
        <v>5000</v>
      </c>
      <c r="L61" s="347">
        <v>5000</v>
      </c>
      <c r="M61" s="347">
        <v>6900</v>
      </c>
      <c r="N61" s="347">
        <v>6000</v>
      </c>
      <c r="O61" s="347">
        <v>7200</v>
      </c>
      <c r="P61" s="347">
        <v>8</v>
      </c>
      <c r="Q61" s="347" t="s">
        <v>768</v>
      </c>
      <c r="V61" s="345" t="s">
        <v>86</v>
      </c>
      <c r="W61" s="346"/>
      <c r="X61" s="347">
        <v>14700</v>
      </c>
      <c r="Y61" s="347">
        <v>14700</v>
      </c>
      <c r="Z61" s="347">
        <v>14700</v>
      </c>
      <c r="AA61" s="347">
        <v>5000</v>
      </c>
      <c r="AB61" s="347">
        <v>5000</v>
      </c>
      <c r="AC61" s="347">
        <v>5000</v>
      </c>
      <c r="AD61" s="347">
        <v>6900</v>
      </c>
      <c r="AE61" s="347">
        <v>6000</v>
      </c>
      <c r="AF61" s="347">
        <v>7200</v>
      </c>
      <c r="AG61" s="347">
        <v>8</v>
      </c>
    </row>
    <row r="62" spans="5:33" ht="11.25" customHeight="1"/>
    <row r="63" spans="5:33" ht="11.25" customHeight="1"/>
    <row r="64" spans="5:33" ht="11.25" customHeight="1">
      <c r="E64" s="276" t="s">
        <v>594</v>
      </c>
      <c r="F64" s="339" t="s">
        <v>127</v>
      </c>
      <c r="G64" s="337" t="s">
        <v>737</v>
      </c>
      <c r="H64" s="8"/>
      <c r="I64" s="321"/>
      <c r="K64" s="337" t="s">
        <v>745</v>
      </c>
      <c r="L64" s="8"/>
      <c r="M64" s="8"/>
      <c r="N64" s="321"/>
      <c r="V64" s="337" t="s">
        <v>737</v>
      </c>
      <c r="W64" s="8"/>
      <c r="X64" s="321"/>
    </row>
    <row r="65" spans="5:24" ht="11.25" customHeight="1">
      <c r="E65" s="340"/>
      <c r="F65" s="340"/>
      <c r="G65" s="40" t="s">
        <v>76</v>
      </c>
      <c r="H65" s="41"/>
      <c r="I65" s="43"/>
      <c r="K65" s="39"/>
      <c r="L65" s="2"/>
      <c r="M65" s="2"/>
      <c r="N65" s="38"/>
      <c r="V65" s="40" t="s">
        <v>76</v>
      </c>
      <c r="W65" s="41"/>
      <c r="X65" s="43"/>
    </row>
    <row r="66" spans="5:24" ht="11.25" customHeight="1">
      <c r="E66" s="341"/>
      <c r="F66" s="341"/>
      <c r="G66" s="342" t="s">
        <v>65</v>
      </c>
      <c r="H66" s="342" t="s">
        <v>48</v>
      </c>
      <c r="I66" s="342" t="s">
        <v>66</v>
      </c>
      <c r="K66" s="40"/>
      <c r="L66" s="41"/>
      <c r="M66" s="41"/>
      <c r="N66" s="43"/>
      <c r="V66" s="342" t="s">
        <v>65</v>
      </c>
      <c r="W66" s="342" t="s">
        <v>48</v>
      </c>
      <c r="X66" s="342" t="s">
        <v>66</v>
      </c>
    </row>
    <row r="67" spans="5:24" ht="11.25" customHeight="1">
      <c r="E67" s="276">
        <v>1</v>
      </c>
      <c r="F67" s="339" t="s">
        <v>924</v>
      </c>
      <c r="G67" s="343" t="s">
        <v>768</v>
      </c>
      <c r="H67" s="343" t="s">
        <v>768</v>
      </c>
      <c r="I67" s="339" t="s">
        <v>768</v>
      </c>
      <c r="K67" s="428" t="s">
        <v>924</v>
      </c>
      <c r="L67" s="9"/>
      <c r="M67" s="9">
        <v>110455</v>
      </c>
      <c r="N67" s="321" t="s">
        <v>747</v>
      </c>
    </row>
    <row r="68" spans="5:24" ht="11.25" customHeight="1">
      <c r="E68" s="268">
        <v>2</v>
      </c>
      <c r="F68" s="340" t="s">
        <v>924</v>
      </c>
      <c r="G68" s="344" t="s">
        <v>768</v>
      </c>
      <c r="H68" s="344" t="s">
        <v>768</v>
      </c>
      <c r="I68" s="340" t="s">
        <v>768</v>
      </c>
      <c r="K68" s="429" t="s">
        <v>746</v>
      </c>
      <c r="L68" s="41"/>
      <c r="M68" s="430">
        <v>39000</v>
      </c>
      <c r="N68" s="43" t="s">
        <v>747</v>
      </c>
    </row>
    <row r="69" spans="5:24" ht="11.25" customHeight="1">
      <c r="E69" s="268">
        <v>3</v>
      </c>
      <c r="F69" s="340" t="s">
        <v>943</v>
      </c>
      <c r="G69" s="344" t="s">
        <v>768</v>
      </c>
      <c r="H69" s="344" t="s">
        <v>768</v>
      </c>
      <c r="I69" s="340" t="s">
        <v>768</v>
      </c>
      <c r="K69" s="431" t="s">
        <v>110</v>
      </c>
      <c r="L69" s="427"/>
      <c r="M69" s="432">
        <v>149455</v>
      </c>
      <c r="N69" s="346" t="s">
        <v>747</v>
      </c>
    </row>
    <row r="70" spans="5:24" ht="11.25" customHeight="1">
      <c r="E70" s="268">
        <v>4</v>
      </c>
      <c r="F70" s="340" t="s">
        <v>695</v>
      </c>
      <c r="G70" s="344" t="s">
        <v>768</v>
      </c>
      <c r="H70" s="344" t="s">
        <v>768</v>
      </c>
      <c r="I70" s="340" t="s">
        <v>768</v>
      </c>
      <c r="K70" s="345" t="s">
        <v>748</v>
      </c>
      <c r="L70" s="427"/>
      <c r="M70" s="432">
        <v>149</v>
      </c>
      <c r="N70" s="346" t="s">
        <v>731</v>
      </c>
    </row>
    <row r="71" spans="5:24" ht="11.25" customHeight="1">
      <c r="E71" s="268" t="s">
        <v>768</v>
      </c>
      <c r="F71" s="340" t="s">
        <v>768</v>
      </c>
      <c r="G71" s="344" t="s">
        <v>768</v>
      </c>
      <c r="H71" s="344" t="s">
        <v>768</v>
      </c>
      <c r="I71" s="340" t="s">
        <v>768</v>
      </c>
    </row>
    <row r="72" spans="5:24" ht="11.25" customHeight="1">
      <c r="E72" s="268" t="s">
        <v>768</v>
      </c>
      <c r="F72" s="340" t="s">
        <v>768</v>
      </c>
      <c r="G72" s="344" t="s">
        <v>768</v>
      </c>
      <c r="H72" s="344" t="s">
        <v>768</v>
      </c>
      <c r="I72" s="340" t="s">
        <v>768</v>
      </c>
    </row>
    <row r="73" spans="5:24" ht="11.25" customHeight="1">
      <c r="E73" s="268" t="s">
        <v>768</v>
      </c>
      <c r="F73" s="340" t="s">
        <v>768</v>
      </c>
      <c r="G73" s="344" t="s">
        <v>768</v>
      </c>
      <c r="H73" s="344" t="s">
        <v>768</v>
      </c>
      <c r="I73" s="340" t="s">
        <v>768</v>
      </c>
    </row>
    <row r="74" spans="5:24" ht="11.25" customHeight="1">
      <c r="E74" s="268" t="s">
        <v>768</v>
      </c>
      <c r="F74" s="340" t="s">
        <v>768</v>
      </c>
      <c r="G74" s="344" t="s">
        <v>768</v>
      </c>
      <c r="H74" s="344" t="s">
        <v>768</v>
      </c>
      <c r="I74" s="340" t="s">
        <v>768</v>
      </c>
    </row>
    <row r="75" spans="5:24" ht="11.25" customHeight="1">
      <c r="E75" s="268" t="s">
        <v>768</v>
      </c>
      <c r="F75" s="340" t="s">
        <v>768</v>
      </c>
      <c r="G75" s="344" t="s">
        <v>768</v>
      </c>
      <c r="H75" s="344" t="s">
        <v>768</v>
      </c>
      <c r="I75" s="340" t="s">
        <v>768</v>
      </c>
    </row>
    <row r="76" spans="5:24" ht="11.25" customHeight="1">
      <c r="E76" s="268" t="s">
        <v>768</v>
      </c>
      <c r="F76" s="340" t="s">
        <v>768</v>
      </c>
      <c r="G76" s="344" t="s">
        <v>768</v>
      </c>
      <c r="H76" s="344" t="s">
        <v>768</v>
      </c>
      <c r="I76" s="340" t="s">
        <v>768</v>
      </c>
    </row>
    <row r="77" spans="5:24" ht="11.25" customHeight="1">
      <c r="E77" s="268" t="s">
        <v>768</v>
      </c>
      <c r="F77" s="340" t="s">
        <v>768</v>
      </c>
      <c r="G77" s="344" t="s">
        <v>768</v>
      </c>
      <c r="H77" s="344" t="s">
        <v>768</v>
      </c>
      <c r="I77" s="340" t="s">
        <v>768</v>
      </c>
    </row>
    <row r="78" spans="5:24" ht="11.25" customHeight="1">
      <c r="E78" s="268" t="s">
        <v>768</v>
      </c>
      <c r="F78" s="340" t="s">
        <v>768</v>
      </c>
      <c r="G78" s="344" t="s">
        <v>768</v>
      </c>
      <c r="H78" s="344" t="s">
        <v>768</v>
      </c>
      <c r="I78" s="340" t="s">
        <v>768</v>
      </c>
    </row>
    <row r="79" spans="5:24" ht="11.25" customHeight="1">
      <c r="E79" s="268" t="s">
        <v>768</v>
      </c>
      <c r="F79" s="340" t="s">
        <v>768</v>
      </c>
      <c r="G79" s="344" t="s">
        <v>768</v>
      </c>
      <c r="H79" s="344" t="s">
        <v>768</v>
      </c>
      <c r="I79" s="340" t="s">
        <v>768</v>
      </c>
    </row>
    <row r="80" spans="5:24" ht="11.25" customHeight="1">
      <c r="E80" s="268" t="s">
        <v>768</v>
      </c>
      <c r="F80" s="340" t="s">
        <v>768</v>
      </c>
      <c r="G80" s="344" t="s">
        <v>768</v>
      </c>
      <c r="H80" s="344" t="s">
        <v>768</v>
      </c>
      <c r="I80" s="340" t="s">
        <v>768</v>
      </c>
    </row>
    <row r="81" spans="5:12" ht="11.25" customHeight="1">
      <c r="E81" s="268" t="s">
        <v>768</v>
      </c>
      <c r="F81" s="340" t="s">
        <v>768</v>
      </c>
      <c r="G81" s="344" t="s">
        <v>768</v>
      </c>
      <c r="H81" s="344" t="s">
        <v>768</v>
      </c>
      <c r="I81" s="340" t="s">
        <v>768</v>
      </c>
    </row>
    <row r="82" spans="5:12" ht="11.25" customHeight="1">
      <c r="E82" s="268" t="s">
        <v>768</v>
      </c>
      <c r="F82" s="340" t="s">
        <v>768</v>
      </c>
      <c r="G82" s="344" t="s">
        <v>768</v>
      </c>
      <c r="H82" s="344" t="s">
        <v>768</v>
      </c>
      <c r="I82" s="340" t="s">
        <v>768</v>
      </c>
    </row>
    <row r="83" spans="5:12" ht="11.25" customHeight="1">
      <c r="E83" s="268" t="s">
        <v>768</v>
      </c>
      <c r="F83" s="340" t="s">
        <v>768</v>
      </c>
      <c r="G83" s="344" t="s">
        <v>768</v>
      </c>
      <c r="H83" s="344" t="s">
        <v>768</v>
      </c>
      <c r="I83" s="340" t="s">
        <v>768</v>
      </c>
    </row>
    <row r="84" spans="5:12" ht="11.25" customHeight="1">
      <c r="E84" s="268" t="s">
        <v>768</v>
      </c>
      <c r="F84" s="340" t="s">
        <v>768</v>
      </c>
      <c r="G84" s="344" t="s">
        <v>768</v>
      </c>
      <c r="H84" s="344" t="s">
        <v>768</v>
      </c>
      <c r="I84" s="340" t="s">
        <v>768</v>
      </c>
    </row>
    <row r="85" spans="5:12" ht="11.25" customHeight="1">
      <c r="E85" s="268" t="s">
        <v>768</v>
      </c>
      <c r="F85" s="340" t="s">
        <v>768</v>
      </c>
      <c r="G85" s="344" t="s">
        <v>768</v>
      </c>
      <c r="H85" s="344" t="s">
        <v>768</v>
      </c>
      <c r="I85" s="340" t="s">
        <v>768</v>
      </c>
    </row>
    <row r="86" spans="5:12" ht="11.25" customHeight="1">
      <c r="E86" s="268" t="s">
        <v>768</v>
      </c>
      <c r="F86" s="340" t="s">
        <v>768</v>
      </c>
      <c r="G86" s="344" t="s">
        <v>768</v>
      </c>
      <c r="H86" s="344" t="s">
        <v>768</v>
      </c>
      <c r="I86" s="340" t="s">
        <v>768</v>
      </c>
    </row>
    <row r="87" spans="5:12" ht="11.25" customHeight="1">
      <c r="E87" s="268" t="s">
        <v>768</v>
      </c>
      <c r="F87" s="340" t="s">
        <v>768</v>
      </c>
      <c r="G87" s="344" t="s">
        <v>768</v>
      </c>
      <c r="H87" s="344" t="s">
        <v>768</v>
      </c>
      <c r="I87" s="340" t="s">
        <v>768</v>
      </c>
    </row>
    <row r="88" spans="5:12" ht="11.25" customHeight="1">
      <c r="E88" s="268" t="s">
        <v>768</v>
      </c>
      <c r="F88" s="340" t="s">
        <v>768</v>
      </c>
      <c r="G88" s="344" t="s">
        <v>768</v>
      </c>
      <c r="H88" s="344" t="s">
        <v>768</v>
      </c>
      <c r="I88" s="340" t="s">
        <v>768</v>
      </c>
    </row>
    <row r="89" spans="5:12" ht="11.25" customHeight="1">
      <c r="E89" s="268" t="s">
        <v>768</v>
      </c>
      <c r="F89" s="340" t="s">
        <v>768</v>
      </c>
      <c r="G89" s="344" t="s">
        <v>768</v>
      </c>
      <c r="H89" s="344" t="s">
        <v>768</v>
      </c>
      <c r="I89" s="340" t="s">
        <v>768</v>
      </c>
    </row>
    <row r="90" spans="5:12" ht="11.25" customHeight="1">
      <c r="E90" s="278" t="s">
        <v>768</v>
      </c>
      <c r="F90" s="341" t="s">
        <v>768</v>
      </c>
      <c r="G90" s="426" t="s">
        <v>768</v>
      </c>
      <c r="H90" s="426" t="s">
        <v>768</v>
      </c>
      <c r="I90" s="341" t="s">
        <v>768</v>
      </c>
    </row>
    <row r="91" spans="5:12" ht="11.25" customHeight="1">
      <c r="E91" s="345" t="s">
        <v>86</v>
      </c>
      <c r="F91" s="346"/>
      <c r="G91" s="347" t="s">
        <v>768</v>
      </c>
      <c r="H91" s="347" t="s">
        <v>768</v>
      </c>
      <c r="I91" s="347" t="s">
        <v>768</v>
      </c>
      <c r="K91" s="93"/>
      <c r="L91" s="93"/>
    </row>
    <row r="92" spans="5:12" ht="11.25" customHeight="1"/>
    <row r="93" spans="5:12" ht="11.25" customHeight="1">
      <c r="E93" s="345" t="s">
        <v>955</v>
      </c>
      <c r="F93" s="427"/>
      <c r="G93" s="427"/>
      <c r="H93" s="346"/>
      <c r="I93" s="347">
        <v>0</v>
      </c>
      <c r="K93" s="93"/>
    </row>
    <row r="94" spans="5:12" ht="11.25" customHeight="1"/>
  </sheetData>
  <sheetProtection password="DDCA" sheet="1" objects="1" scenarios="1"/>
  <phoneticPr fontId="0" type="noConversion"/>
  <conditionalFormatting sqref="D57 S57">
    <cfRule type="expression" dxfId="12" priority="1" stopIfTrue="1">
      <formula>"IF($A$26&gt;0,TRUE,FALSE)"</formula>
    </cfRule>
  </conditionalFormatting>
  <conditionalFormatting sqref="D1:D56 E61:P61 E1:E2 G1:R30 S1:S56 E4:E60 V64:X66 F1:F60 G31:P60 Q31:R33">
    <cfRule type="expression" dxfId="11" priority="2" stopIfTrue="1">
      <formula>IF($A$32&gt;0,TRUE,FALSE)</formula>
    </cfRule>
  </conditionalFormatting>
  <conditionalFormatting sqref="E3">
    <cfRule type="expression" dxfId="10" priority="3" stopIfTrue="1">
      <formula>IF($A$32&gt;0,TRUE,FALSE)</formula>
    </cfRule>
  </conditionalFormatting>
  <conditionalFormatting sqref="Q34:Q61">
    <cfRule type="expression" dxfId="9" priority="4" stopIfTrue="1">
      <formula>IF($A$32&gt;0,TRUE,FALSE)</formula>
    </cfRule>
    <cfRule type="expression" dxfId="8" priority="5" stopIfTrue="1">
      <formula>IF($B$34&lt;&gt;"3Y",TRUE,FALSE)</formula>
    </cfRule>
  </conditionalFormatting>
  <conditionalFormatting sqref="R34:R56">
    <cfRule type="expression" dxfId="7" priority="6" stopIfTrue="1">
      <formula>IF($A$32&gt;0,TRUE,FALSE)</formula>
    </cfRule>
  </conditionalFormatting>
  <conditionalFormatting sqref="R57:R59">
    <cfRule type="expression" dxfId="6" priority="7" stopIfTrue="1">
      <formula>"IF($A$26&gt;0,TRUE,FALSE)"</formula>
    </cfRule>
  </conditionalFormatting>
  <conditionalFormatting sqref="Q62:Q92">
    <cfRule type="expression" dxfId="5" priority="8" stopIfTrue="1">
      <formula>IF($A$32&gt;0,TRUE,FALSE)</formula>
    </cfRule>
  </conditionalFormatting>
  <conditionalFormatting sqref="D62:D92 E62:E91 F62:I92 J92:P92">
    <cfRule type="expression" dxfId="4" priority="9" stopIfTrue="1">
      <formula>IF($A$32&gt;0,TRUE,IF($U$1&lt;&gt;"MINIMUM",TRUE,FALSE))</formula>
    </cfRule>
  </conditionalFormatting>
  <conditionalFormatting sqref="E92 D93:P94">
    <cfRule type="expression" dxfId="3" priority="10" stopIfTrue="1">
      <formula>IF($A$32&gt;0,TRUE,IF($U$1&lt;&gt;"MINIMUM",TRUE,FALSE))</formula>
    </cfRule>
  </conditionalFormatting>
  <conditionalFormatting sqref="J62:J91 O62:P91 K62:N63 K71:N91">
    <cfRule type="expression" dxfId="2" priority="11" stopIfTrue="1">
      <formula>IF($A$32&gt;0,TRUE,FALSE)</formula>
    </cfRule>
  </conditionalFormatting>
  <conditionalFormatting sqref="K64:N70">
    <cfRule type="expression" dxfId="1" priority="12" stopIfTrue="1">
      <formula>IF($A$32&gt;0,TRUE,IF($U$5="MANUAL",TRUE,FALSE))</formula>
    </cfRule>
    <cfRule type="expression" dxfId="0" priority="13" stopIfTrue="1">
      <formula>IF(OR($U$4&lt;&gt;"GENSET",$U$3="NO"),TRUE,FALSE)</formula>
    </cfRule>
  </conditionalFormatting>
  <pageMargins left="0.5" right="2.5000000000000001E-2" top="0.25" bottom="0.25" header="0.5" footer="0.5"/>
  <pageSetup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AN102"/>
  <sheetViews>
    <sheetView topLeftCell="X25" workbookViewId="0">
      <selection activeCell="N21" sqref="N21"/>
    </sheetView>
  </sheetViews>
  <sheetFormatPr defaultRowHeight="11.25"/>
  <cols>
    <col min="1" max="1" width="5" style="62" customWidth="1"/>
    <col min="2" max="2" width="35.140625" style="62" customWidth="1"/>
    <col min="3" max="3" width="2.7109375" style="64" customWidth="1"/>
    <col min="4" max="4" width="9.42578125" style="64" customWidth="1"/>
    <col min="5" max="5" width="8.5703125" style="64" customWidth="1"/>
    <col min="6" max="6" width="9.140625" style="64"/>
    <col min="7" max="7" width="7.140625" style="64" customWidth="1"/>
    <col min="8" max="8" width="11.7109375" style="62" customWidth="1"/>
    <col min="9" max="9" width="8.140625" style="62" customWidth="1"/>
    <col min="10" max="10" width="10.140625" style="62" customWidth="1"/>
    <col min="11" max="11" width="6.85546875" style="62" customWidth="1"/>
    <col min="12" max="12" width="9.140625" style="62"/>
    <col min="13" max="13" width="6" style="62" customWidth="1"/>
    <col min="14" max="22" width="9.140625" style="62"/>
    <col min="23" max="23" width="43.85546875" style="62" customWidth="1"/>
    <col min="24" max="26" width="9.140625" style="62"/>
    <col min="27" max="27" width="14.140625" style="62" customWidth="1"/>
    <col min="28" max="28" width="18.85546875" style="63" customWidth="1"/>
    <col min="29" max="29" width="17.42578125" style="62" customWidth="1"/>
    <col min="30" max="31" width="10.7109375" style="62" customWidth="1"/>
    <col min="32" max="32" width="12.7109375" style="62" customWidth="1"/>
    <col min="33" max="33" width="14.7109375" style="62" customWidth="1"/>
    <col min="34" max="34" width="19.28515625" style="62" customWidth="1"/>
    <col min="35" max="35" width="18.140625" style="62" customWidth="1"/>
    <col min="36" max="38" width="10.7109375" style="62" customWidth="1"/>
    <col min="39" max="16384" width="9.140625" style="62"/>
  </cols>
  <sheetData>
    <row r="1" spans="2:29">
      <c r="B1" s="122" t="s">
        <v>215</v>
      </c>
      <c r="C1" s="63" t="s">
        <v>234</v>
      </c>
      <c r="E1" s="65"/>
      <c r="H1" s="64"/>
      <c r="I1" s="64"/>
      <c r="J1" s="64"/>
      <c r="K1" s="64"/>
      <c r="L1" s="64"/>
      <c r="M1" s="64"/>
      <c r="N1" s="64"/>
      <c r="O1" s="64"/>
    </row>
    <row r="2" spans="2:29">
      <c r="B2" s="122" t="s">
        <v>217</v>
      </c>
      <c r="E2" s="65"/>
      <c r="H2" s="64"/>
      <c r="I2" s="64"/>
      <c r="J2" s="64"/>
      <c r="K2" s="64"/>
      <c r="L2" s="64"/>
      <c r="M2" s="64"/>
      <c r="N2" s="64"/>
      <c r="O2" s="64"/>
    </row>
    <row r="3" spans="2:29">
      <c r="C3" s="63" t="s">
        <v>235</v>
      </c>
      <c r="D3" s="63"/>
      <c r="E3" s="65"/>
      <c r="F3" s="63"/>
      <c r="G3" s="63"/>
      <c r="H3" s="63"/>
      <c r="I3" s="63"/>
      <c r="J3" s="64" t="str">
        <f>Input!G11</f>
        <v>3Y</v>
      </c>
      <c r="K3" s="64"/>
      <c r="L3" s="64"/>
      <c r="M3" s="64"/>
      <c r="N3" s="64"/>
      <c r="O3" s="63" t="s">
        <v>236</v>
      </c>
    </row>
    <row r="4" spans="2:29">
      <c r="C4" s="13" t="s">
        <v>108</v>
      </c>
      <c r="D4" s="16"/>
      <c r="E4" s="66"/>
      <c r="F4" s="16"/>
      <c r="G4" s="16"/>
      <c r="H4" s="16"/>
      <c r="I4" s="16"/>
      <c r="J4" s="16"/>
      <c r="K4" s="16"/>
      <c r="L4" s="16"/>
      <c r="M4" s="16"/>
      <c r="N4" s="16"/>
      <c r="O4" s="16" t="s">
        <v>237</v>
      </c>
    </row>
    <row r="5" spans="2:29">
      <c r="B5" s="62" t="s">
        <v>238</v>
      </c>
      <c r="C5" s="106" t="s">
        <v>206</v>
      </c>
      <c r="D5" s="455">
        <f>Input!G63</f>
        <v>500</v>
      </c>
      <c r="E5" s="107" t="s">
        <v>239</v>
      </c>
      <c r="F5" s="108">
        <v>1000</v>
      </c>
      <c r="G5" s="106" t="s">
        <v>240</v>
      </c>
      <c r="H5" s="455">
        <f>Input!G9</f>
        <v>480</v>
      </c>
      <c r="I5" s="105" t="s">
        <v>241</v>
      </c>
      <c r="J5" s="109">
        <f>IF(J3&lt;&gt;1,1.732,1)</f>
        <v>1.732</v>
      </c>
      <c r="K5" s="110" t="s">
        <v>115</v>
      </c>
      <c r="L5" s="105">
        <f>ROUND(((D5*F5)/(H5*J5)),0)</f>
        <v>601</v>
      </c>
      <c r="M5" s="111" t="s">
        <v>242</v>
      </c>
      <c r="N5" s="111"/>
      <c r="O5" s="13" t="s">
        <v>243</v>
      </c>
    </row>
    <row r="6" spans="2:29">
      <c r="B6" s="62" t="s">
        <v>238</v>
      </c>
      <c r="C6" s="16" t="s">
        <v>206</v>
      </c>
      <c r="D6" s="67" t="str">
        <f>TEXT(D5, "#,##0")</f>
        <v>500</v>
      </c>
      <c r="E6" s="68" t="s">
        <v>239</v>
      </c>
      <c r="F6" s="67" t="str">
        <f>TEXT(F5, "#,##0")</f>
        <v>1,000</v>
      </c>
      <c r="G6" s="16" t="s">
        <v>240</v>
      </c>
      <c r="H6" s="67">
        <f>VALUE(H5)</f>
        <v>480</v>
      </c>
      <c r="I6" s="67" t="s">
        <v>241</v>
      </c>
      <c r="J6" s="70">
        <f>VALUE(J5)</f>
        <v>1.732</v>
      </c>
      <c r="K6" s="71" t="s">
        <v>115</v>
      </c>
      <c r="L6" s="67" t="str">
        <f>TEXT(L5, "#,##0")</f>
        <v>601</v>
      </c>
      <c r="M6" s="72" t="s">
        <v>242</v>
      </c>
      <c r="N6" s="72"/>
      <c r="O6" s="13" t="str">
        <f>CONCATENATE(B6,C6,D6,E6,F6,G6,H6,I6,J6,K6,L6,M6)</f>
        <v>Transformer FLA - Formula ( 500 KVA x 1,000 ) ÷ ( 480 SV x 1.732 ) = 601 FLA</v>
      </c>
    </row>
    <row r="7" spans="2:29">
      <c r="C7" s="16" t="s">
        <v>244</v>
      </c>
      <c r="D7" s="67" t="str">
        <f>TEXT(D6, "#,##0")</f>
        <v>500</v>
      </c>
      <c r="E7" s="68" t="s">
        <v>245</v>
      </c>
      <c r="F7" s="67"/>
      <c r="G7" s="16"/>
      <c r="H7" s="67"/>
      <c r="I7" s="67"/>
      <c r="J7" s="67"/>
      <c r="K7" s="71"/>
      <c r="L7" s="67"/>
      <c r="M7" s="72"/>
      <c r="N7" s="72"/>
      <c r="O7" s="13" t="str">
        <f>CONCATENATE(C7,D7,E7)</f>
        <v xml:space="preserve"> &lt; 500 KVA</v>
      </c>
    </row>
    <row r="8" spans="2:29">
      <c r="C8" s="13" t="s">
        <v>246</v>
      </c>
      <c r="D8" s="16"/>
      <c r="E8" s="66"/>
      <c r="F8" s="16"/>
      <c r="G8" s="16"/>
      <c r="H8" s="16"/>
      <c r="I8" s="16"/>
      <c r="J8" s="16"/>
      <c r="K8" s="16"/>
      <c r="L8" s="67"/>
      <c r="M8" s="16"/>
      <c r="N8" s="16"/>
      <c r="O8" s="16"/>
    </row>
    <row r="9" spans="2:29">
      <c r="B9" s="62" t="s">
        <v>247</v>
      </c>
      <c r="C9" s="106" t="s">
        <v>206</v>
      </c>
      <c r="D9" s="105">
        <v>100</v>
      </c>
      <c r="E9" s="106" t="s">
        <v>240</v>
      </c>
      <c r="F9" s="112">
        <v>0.9</v>
      </c>
      <c r="G9" s="113" t="s">
        <v>248</v>
      </c>
      <c r="H9" s="112">
        <f>Input!G64</f>
        <v>3</v>
      </c>
      <c r="I9" s="114" t="s">
        <v>249</v>
      </c>
      <c r="J9" s="115">
        <f>ROUND(((D9/(F9*H9))),2)</f>
        <v>37.04</v>
      </c>
      <c r="K9" s="76"/>
      <c r="L9" s="16"/>
      <c r="M9" s="16"/>
      <c r="N9" s="16"/>
      <c r="O9" s="13" t="s">
        <v>250</v>
      </c>
    </row>
    <row r="10" spans="2:29">
      <c r="B10" s="62" t="s">
        <v>247</v>
      </c>
      <c r="C10" s="16" t="s">
        <v>206</v>
      </c>
      <c r="D10" s="67" t="str">
        <f>TEXT(D9, "#,##0")</f>
        <v>100</v>
      </c>
      <c r="E10" s="16" t="s">
        <v>240</v>
      </c>
      <c r="F10" s="67" t="str">
        <f>TEXT(F9, "0.0")</f>
        <v>0.9</v>
      </c>
      <c r="G10" s="73" t="s">
        <v>248</v>
      </c>
      <c r="H10" s="67" t="str">
        <f>TEXT(H9, "0.0")</f>
        <v>3.0</v>
      </c>
      <c r="I10" s="74" t="s">
        <v>249</v>
      </c>
      <c r="J10" s="67" t="str">
        <f>TEXT(J9, "0.00")</f>
        <v>37.04</v>
      </c>
      <c r="K10" s="16" t="s">
        <v>251</v>
      </c>
      <c r="L10" s="16"/>
      <c r="M10" s="16"/>
      <c r="N10" s="16"/>
      <c r="O10" s="13" t="str">
        <f>CONCATENATE(B10,C10,D10,E10,F10,G10,H10,I10,J10,K10)</f>
        <v>Transformer Multiplier TM - Formula  ( 100 ) ÷ ( 0.9 x 3.0 %Z ) = 37.04 TM</v>
      </c>
      <c r="AB10" s="63" t="s">
        <v>169</v>
      </c>
      <c r="AC10" s="270">
        <f>IF(Input!$G$42=AB10,1,0)</f>
        <v>0</v>
      </c>
    </row>
    <row r="11" spans="2:29">
      <c r="C11" s="16"/>
      <c r="D11" s="67"/>
      <c r="E11" s="16"/>
      <c r="F11" s="67"/>
      <c r="G11" s="73"/>
      <c r="H11" s="67"/>
      <c r="I11" s="74"/>
      <c r="J11" s="67"/>
      <c r="K11" s="16"/>
      <c r="L11" s="16"/>
      <c r="M11" s="16"/>
      <c r="N11" s="16"/>
      <c r="O11" s="13"/>
      <c r="AB11" s="63" t="s">
        <v>170</v>
      </c>
      <c r="AC11" s="270">
        <f>IF(Input!$G$42=AB11,1,0)</f>
        <v>1</v>
      </c>
    </row>
    <row r="12" spans="2:29">
      <c r="C12" s="13" t="s">
        <v>252</v>
      </c>
      <c r="D12" s="16"/>
      <c r="E12" s="66"/>
      <c r="F12" s="16"/>
      <c r="G12" s="16"/>
      <c r="H12" s="16"/>
      <c r="I12" s="16"/>
      <c r="J12" s="16"/>
      <c r="K12" s="16"/>
      <c r="L12" s="16"/>
      <c r="M12" s="16"/>
      <c r="N12" s="16"/>
      <c r="O12" s="16"/>
      <c r="AB12" s="63" t="s">
        <v>171</v>
      </c>
      <c r="AC12" s="270">
        <f>IF(Input!$G$42=AB12,1,0)</f>
        <v>0</v>
      </c>
    </row>
    <row r="13" spans="2:29">
      <c r="B13" s="62" t="s">
        <v>253</v>
      </c>
      <c r="C13" s="106" t="s">
        <v>254</v>
      </c>
      <c r="D13" s="108">
        <f>L5</f>
        <v>601</v>
      </c>
      <c r="E13" s="116" t="s">
        <v>255</v>
      </c>
      <c r="F13" s="117">
        <f>J9</f>
        <v>37.04</v>
      </c>
      <c r="G13" s="106" t="s">
        <v>256</v>
      </c>
      <c r="H13" s="112">
        <f>Input!G62</f>
        <v>1</v>
      </c>
      <c r="I13" s="106" t="s">
        <v>257</v>
      </c>
      <c r="J13" s="450">
        <f>Calcs!X16</f>
        <v>212</v>
      </c>
      <c r="K13" s="118" t="s">
        <v>258</v>
      </c>
      <c r="L13" s="108">
        <f>ROUND((((D14*F14)*H14)+J14),0)</f>
        <v>22473</v>
      </c>
      <c r="M13" s="119" t="s">
        <v>259</v>
      </c>
      <c r="N13" s="80"/>
      <c r="O13" s="13" t="s">
        <v>260</v>
      </c>
      <c r="AB13" s="63" t="s">
        <v>172</v>
      </c>
      <c r="AC13" s="270">
        <f>IF(Input!$G$42=AB13,1,0)</f>
        <v>0</v>
      </c>
    </row>
    <row r="14" spans="2:29">
      <c r="B14" s="62" t="s">
        <v>253</v>
      </c>
      <c r="C14" s="16" t="s">
        <v>254</v>
      </c>
      <c r="D14" s="67" t="str">
        <f>TEXT(D13, "#,##0")</f>
        <v>601</v>
      </c>
      <c r="E14" s="77" t="s">
        <v>255</v>
      </c>
      <c r="F14" s="67" t="str">
        <f>TEXT(F13, "#,##0.00")</f>
        <v>37.04</v>
      </c>
      <c r="G14" s="16" t="s">
        <v>256</v>
      </c>
      <c r="H14" s="67" t="str">
        <f>TEXT(H13, "#,##0.0")</f>
        <v>1.0</v>
      </c>
      <c r="I14" s="16" t="s">
        <v>257</v>
      </c>
      <c r="J14" s="67" t="str">
        <f>TEXT(J13, "#,##0")</f>
        <v>212</v>
      </c>
      <c r="K14" s="79" t="s">
        <v>258</v>
      </c>
      <c r="L14" s="67" t="str">
        <f>TEXT(L13, "#,##0")</f>
        <v>22,473</v>
      </c>
      <c r="M14" s="80" t="s">
        <v>259</v>
      </c>
      <c r="N14" s="80"/>
      <c r="O14" s="13" t="str">
        <f>CONCATENATE(B14,C14,D14,E14,F14,G14,H14,I14,J14,K14,L14,M14)</f>
        <v>Transformer Let-Through Current TLC - Formula ((( 601 FLA x 37.04 TM ) x 1.0 UA ) + 212 MC ) = 22,473 TLC</v>
      </c>
      <c r="AB14" s="63" t="s">
        <v>158</v>
      </c>
      <c r="AC14" s="270">
        <f>IF(Input!$G$42=AB14,2,0)</f>
        <v>0</v>
      </c>
    </row>
    <row r="15" spans="2:29">
      <c r="C15" s="63" t="s">
        <v>261</v>
      </c>
      <c r="D15" s="16"/>
      <c r="E15" s="66"/>
      <c r="F15" s="16"/>
      <c r="G15" s="16"/>
      <c r="H15" s="16"/>
      <c r="I15" s="16"/>
      <c r="J15" s="67"/>
      <c r="K15" s="79"/>
      <c r="L15" s="67" t="str">
        <f>TEXT(L14, "#,##0")</f>
        <v>22,473</v>
      </c>
      <c r="M15" s="80" t="s">
        <v>259</v>
      </c>
      <c r="N15" s="80"/>
      <c r="O15" s="13" t="str">
        <f>CONCATENATE(L15,M15)</f>
        <v>22,473 TLC</v>
      </c>
      <c r="AB15" s="63" t="s">
        <v>173</v>
      </c>
      <c r="AC15" s="270">
        <f>IF(Input!$G$42=AB15,1,0)</f>
        <v>0</v>
      </c>
    </row>
    <row r="16" spans="2:29">
      <c r="C16" s="63"/>
      <c r="D16" s="16"/>
      <c r="E16" s="66"/>
      <c r="F16" s="16"/>
      <c r="G16" s="16"/>
      <c r="H16" s="16"/>
      <c r="I16" s="16"/>
      <c r="J16" s="67"/>
      <c r="K16" s="79"/>
      <c r="L16" s="67"/>
      <c r="M16" s="80"/>
      <c r="N16" s="80"/>
      <c r="O16" s="13"/>
      <c r="AB16" s="63" t="s">
        <v>174</v>
      </c>
      <c r="AC16" s="270">
        <f>IF(Input!$G$42=AB16,1,0)</f>
        <v>0</v>
      </c>
    </row>
    <row r="17" spans="2:37">
      <c r="C17" s="63"/>
      <c r="D17" s="16"/>
      <c r="E17" s="66"/>
      <c r="F17" s="16"/>
      <c r="G17" s="16"/>
      <c r="H17" s="16"/>
      <c r="I17" s="16"/>
      <c r="J17" s="67"/>
      <c r="K17" s="79"/>
      <c r="L17" s="293">
        <f>ROUND((((D14*F14)*H14)+J14)/1000,1)</f>
        <v>22.5</v>
      </c>
      <c r="M17" s="64" t="s">
        <v>488</v>
      </c>
      <c r="N17" s="80"/>
      <c r="O17" s="13"/>
      <c r="P17" s="269" t="str">
        <f>CONCATENATE(L17,M17)</f>
        <v xml:space="preserve">22.5 K </v>
      </c>
      <c r="AB17" s="63" t="s">
        <v>175</v>
      </c>
      <c r="AC17" s="270">
        <f>IF(Input!$G$42=AB17,1,0)</f>
        <v>0</v>
      </c>
    </row>
    <row r="18" spans="2:37">
      <c r="C18" s="63"/>
      <c r="D18" s="16"/>
      <c r="E18" s="66"/>
      <c r="F18" s="16"/>
      <c r="G18" s="16"/>
      <c r="H18" s="16"/>
      <c r="I18" s="16"/>
      <c r="J18" s="67"/>
      <c r="K18" s="79"/>
      <c r="L18" s="67"/>
      <c r="M18" s="80"/>
      <c r="N18" s="80"/>
      <c r="O18" s="13"/>
    </row>
    <row r="19" spans="2:37">
      <c r="C19" s="13" t="s">
        <v>262</v>
      </c>
      <c r="D19" s="63"/>
      <c r="E19" s="63"/>
      <c r="AB19" s="63" t="s">
        <v>379</v>
      </c>
      <c r="AC19" s="62">
        <f>SUM(AC10:AC17)</f>
        <v>1</v>
      </c>
    </row>
    <row r="20" spans="2:37">
      <c r="C20" s="13" t="s">
        <v>108</v>
      </c>
      <c r="D20" s="16"/>
      <c r="E20" s="16"/>
      <c r="F20" s="16"/>
      <c r="G20" s="16"/>
      <c r="H20" s="2"/>
      <c r="I20" s="2"/>
      <c r="J20" s="2"/>
      <c r="K20" s="2"/>
      <c r="L20" s="2"/>
      <c r="M20" s="2"/>
      <c r="P20" s="64"/>
      <c r="Q20" s="64"/>
      <c r="AB20" s="63" t="s">
        <v>380</v>
      </c>
      <c r="AC20" s="62">
        <f>IF(Input!G39="CU",0,IF(Input!G39="AL",2,"ERROR"))</f>
        <v>0</v>
      </c>
    </row>
    <row r="21" spans="2:37">
      <c r="B21" s="62" t="s">
        <v>263</v>
      </c>
      <c r="C21" s="106" t="s">
        <v>206</v>
      </c>
      <c r="D21" s="120">
        <f>IF(J5=1,2,1.732)</f>
        <v>1.732</v>
      </c>
      <c r="E21" s="121" t="s">
        <v>248</v>
      </c>
      <c r="F21" s="455">
        <f>Input!G41</f>
        <v>100</v>
      </c>
      <c r="G21" s="123" t="s">
        <v>264</v>
      </c>
      <c r="H21" s="108">
        <f>L13</f>
        <v>22473</v>
      </c>
      <c r="I21" s="105" t="s">
        <v>378</v>
      </c>
      <c r="J21" s="108" t="e">
        <f>AA55</f>
        <v>#REF!</v>
      </c>
      <c r="K21" s="124" t="s">
        <v>265</v>
      </c>
      <c r="L21" s="455" t="e">
        <f>#REF!</f>
        <v>#REF!</v>
      </c>
      <c r="M21" s="125" t="s">
        <v>266</v>
      </c>
      <c r="N21" s="452">
        <f>Input!G9</f>
        <v>480</v>
      </c>
      <c r="O21" s="127" t="s">
        <v>267</v>
      </c>
      <c r="P21" s="128" t="e">
        <f>ROUND((D21*F21*H21)/(J21*L21*N21),3)</f>
        <v>#REF!</v>
      </c>
      <c r="Q21" s="86"/>
      <c r="R21" s="87" t="s">
        <v>268</v>
      </c>
      <c r="S21" s="87" t="s">
        <v>269</v>
      </c>
      <c r="T21" s="87"/>
      <c r="U21" s="87"/>
      <c r="V21" s="87"/>
    </row>
    <row r="22" spans="2:37">
      <c r="B22" s="62" t="s">
        <v>263</v>
      </c>
      <c r="C22" s="16" t="s">
        <v>206</v>
      </c>
      <c r="D22" s="67" t="str">
        <f>TEXT(D21, "general")</f>
        <v>1.732</v>
      </c>
      <c r="E22" s="81" t="s">
        <v>248</v>
      </c>
      <c r="F22" s="67" t="str">
        <f>TEXT(F21, "0")</f>
        <v>100</v>
      </c>
      <c r="G22" s="82" t="s">
        <v>264</v>
      </c>
      <c r="H22" s="67" t="str">
        <f>TEXT(H21, "#,##0")</f>
        <v>22,473</v>
      </c>
      <c r="I22" s="88" t="str">
        <f>I21</f>
        <v xml:space="preserve"> TLC ) ÷ ( </v>
      </c>
      <c r="J22" s="67" t="e">
        <f>TEXT(J21, "#,##0")</f>
        <v>#REF!</v>
      </c>
      <c r="K22" s="83" t="s">
        <v>265</v>
      </c>
      <c r="L22" s="67" t="e">
        <f>TEXT(L21, "0")</f>
        <v>#REF!</v>
      </c>
      <c r="M22" s="84" t="s">
        <v>266</v>
      </c>
      <c r="N22" s="67" t="str">
        <f>TEXT(N21, "0")</f>
        <v>480</v>
      </c>
      <c r="O22" s="85" t="s">
        <v>267</v>
      </c>
      <c r="P22" s="67" t="e">
        <f>TEXT(P21, "0.000")</f>
        <v>#REF!</v>
      </c>
      <c r="Q22" s="67"/>
      <c r="R22" s="87" t="s">
        <v>268</v>
      </c>
      <c r="S22" s="87" t="e">
        <f>CONCATENATE(B22,C22,D22,E22,F22,G22,H22,I22,J22,K22,L22,M22,N22,O22,P22,R22)</f>
        <v>#REF!</v>
      </c>
      <c r="T22" s="87"/>
      <c r="U22" s="87"/>
      <c r="AB22" s="63" t="s">
        <v>110</v>
      </c>
      <c r="AC22" s="270">
        <f>SUM(AC19:AC20)</f>
        <v>1</v>
      </c>
    </row>
    <row r="23" spans="2:37">
      <c r="C23" s="16"/>
      <c r="D23" s="81"/>
      <c r="E23" s="81"/>
      <c r="F23" s="82"/>
      <c r="G23" s="82"/>
      <c r="H23" s="88"/>
      <c r="I23" s="88"/>
      <c r="J23" s="83"/>
      <c r="K23" s="83"/>
      <c r="L23" s="84"/>
      <c r="M23" s="84"/>
      <c r="N23" s="85"/>
      <c r="O23" s="85"/>
      <c r="P23" s="87"/>
      <c r="Q23" s="87"/>
      <c r="R23" s="87"/>
      <c r="S23" s="87"/>
      <c r="T23" s="87"/>
      <c r="U23" s="87"/>
    </row>
    <row r="24" spans="2:37">
      <c r="C24" s="13" t="s">
        <v>270</v>
      </c>
      <c r="D24" s="16"/>
      <c r="E24" s="16"/>
      <c r="F24" s="16"/>
      <c r="G24" s="16"/>
      <c r="H24" s="2"/>
      <c r="I24" s="2"/>
      <c r="J24" s="16"/>
      <c r="K24" s="2"/>
      <c r="L24" s="2"/>
      <c r="M24" s="2"/>
    </row>
    <row r="25" spans="2:37">
      <c r="B25" s="62" t="s">
        <v>271</v>
      </c>
      <c r="C25" s="129" t="s">
        <v>272</v>
      </c>
      <c r="D25" s="126">
        <v>1</v>
      </c>
      <c r="E25" s="130" t="s">
        <v>240</v>
      </c>
      <c r="F25" s="126">
        <v>1</v>
      </c>
      <c r="G25" s="131" t="s">
        <v>273</v>
      </c>
      <c r="H25" s="128" t="e">
        <f>P21</f>
        <v>#REF!</v>
      </c>
      <c r="I25" s="132" t="s">
        <v>274</v>
      </c>
      <c r="J25" s="128" t="e">
        <f>ROUND(D25/(F25+H25),3)</f>
        <v>#REF!</v>
      </c>
      <c r="K25" s="133" t="s">
        <v>275</v>
      </c>
      <c r="L25" s="16"/>
      <c r="M25" s="16"/>
      <c r="S25" s="87" t="s">
        <v>269</v>
      </c>
    </row>
    <row r="26" spans="2:37">
      <c r="B26" s="62" t="s">
        <v>271</v>
      </c>
      <c r="C26" s="64" t="s">
        <v>272</v>
      </c>
      <c r="D26" s="67" t="str">
        <f>TEXT(D25, "0")</f>
        <v>1</v>
      </c>
      <c r="E26" s="88" t="s">
        <v>240</v>
      </c>
      <c r="F26" s="67" t="str">
        <f>TEXT(F25, "0")</f>
        <v>1</v>
      </c>
      <c r="G26" s="89" t="s">
        <v>273</v>
      </c>
      <c r="H26" s="67" t="e">
        <f>TEXT(H25, "0.000")</f>
        <v>#REF!</v>
      </c>
      <c r="I26" s="90" t="s">
        <v>274</v>
      </c>
      <c r="J26" s="67" t="e">
        <f>TEXT(J25, "0.000")</f>
        <v>#REF!</v>
      </c>
      <c r="K26" s="91" t="s">
        <v>275</v>
      </c>
      <c r="L26" s="16"/>
      <c r="M26" s="16"/>
      <c r="S26" s="87" t="e">
        <f>CONCATENATE(B26,C26,D26,E26,F26,G26,H26,I26,J26,K26)</f>
        <v>#REF!</v>
      </c>
    </row>
    <row r="27" spans="2:37">
      <c r="D27" s="92"/>
      <c r="E27" s="92"/>
      <c r="F27" s="89"/>
      <c r="G27" s="89"/>
      <c r="H27" s="90"/>
      <c r="I27" s="90"/>
      <c r="J27" s="91"/>
      <c r="K27" s="91"/>
      <c r="L27" s="16"/>
      <c r="M27" s="16"/>
      <c r="AB27" s="63">
        <f>AC22</f>
        <v>1</v>
      </c>
      <c r="AC27" s="93"/>
    </row>
    <row r="28" spans="2:37">
      <c r="C28" s="63" t="s">
        <v>276</v>
      </c>
      <c r="L28" s="28"/>
      <c r="M28" s="28"/>
    </row>
    <row r="29" spans="2:37">
      <c r="B29" s="62" t="s">
        <v>277</v>
      </c>
      <c r="C29" s="129" t="s">
        <v>206</v>
      </c>
      <c r="D29" s="134">
        <f>H21</f>
        <v>22473</v>
      </c>
      <c r="E29" s="135" t="s">
        <v>381</v>
      </c>
      <c r="F29" s="128" t="e">
        <f>J25</f>
        <v>#REF!</v>
      </c>
      <c r="G29" s="136" t="s">
        <v>278</v>
      </c>
      <c r="H29" s="134" t="e">
        <f>ROUND((D29*F29),0)</f>
        <v>#REF!</v>
      </c>
      <c r="I29" s="137" t="s">
        <v>279</v>
      </c>
      <c r="J29" s="13"/>
      <c r="K29" s="13"/>
      <c r="S29" s="87" t="s">
        <v>269</v>
      </c>
      <c r="AB29" s="63">
        <f>IF($AB$27=1,AD29,IF($AB$27=2,AE29,IF($AB$27=3,AF29,IF($AB$27=4,AG29,"ERROR"))))</f>
        <v>1</v>
      </c>
      <c r="AD29" s="62">
        <v>1</v>
      </c>
      <c r="AE29" s="62">
        <v>2</v>
      </c>
      <c r="AF29" s="62">
        <v>3</v>
      </c>
      <c r="AG29" s="62">
        <v>4</v>
      </c>
    </row>
    <row r="30" spans="2:37">
      <c r="B30" s="62" t="s">
        <v>277</v>
      </c>
      <c r="C30" s="64" t="s">
        <v>206</v>
      </c>
      <c r="D30" s="67" t="str">
        <f>TEXT(D29, "#,##0")</f>
        <v>22,473</v>
      </c>
      <c r="E30" s="95" t="str">
        <f>E29</f>
        <v xml:space="preserve"> TLC x </v>
      </c>
      <c r="F30" s="67" t="e">
        <f>TEXT(F29, "0.000")</f>
        <v>#REF!</v>
      </c>
      <c r="G30" s="96" t="s">
        <v>278</v>
      </c>
      <c r="H30" s="67" t="e">
        <f>TEXT(H29, "#,##0")</f>
        <v>#REF!</v>
      </c>
      <c r="I30" s="97" t="s">
        <v>279</v>
      </c>
      <c r="J30" s="13"/>
      <c r="K30" s="13"/>
      <c r="L30" s="62" t="e">
        <f>CONCATENATE(H30,I30)</f>
        <v>#REF!</v>
      </c>
      <c r="S30" s="87" t="e">
        <f>CONCATENATE(B30,C30,D30,E30,F30,G30,H30,I30)</f>
        <v>#REF!</v>
      </c>
      <c r="AB30" s="63" t="str">
        <f>IF(AB$27=1,AD30,IF(AB$27=2,AE30,IF(AB$27=3,AF30,IF(AB$27=4,AG30,IF(AB$27=7,AH30,IF(AB$27=8,AI30,IF(AB$27=9,AJ30,IF(AB$27=10,AK30,0))))))))</f>
        <v>Steel Conduit</v>
      </c>
      <c r="AC30" s="62" t="s">
        <v>280</v>
      </c>
      <c r="AD30" s="93" t="s">
        <v>281</v>
      </c>
      <c r="AE30" s="93" t="s">
        <v>282</v>
      </c>
      <c r="AF30" s="93" t="s">
        <v>281</v>
      </c>
      <c r="AG30" s="93" t="s">
        <v>282</v>
      </c>
      <c r="AH30" s="93"/>
      <c r="AI30" s="93"/>
      <c r="AJ30" s="93"/>
      <c r="AK30" s="93"/>
    </row>
    <row r="31" spans="2:37">
      <c r="C31" s="16"/>
      <c r="D31" s="67"/>
      <c r="E31" s="16"/>
      <c r="F31" s="13"/>
      <c r="G31" s="13"/>
      <c r="H31" s="63"/>
      <c r="I31" s="16"/>
      <c r="J31" s="64"/>
      <c r="K31" s="64"/>
      <c r="L31" s="16"/>
      <c r="M31" s="16"/>
      <c r="AB31" s="63" t="str">
        <f>IF(AB$27=1,AD31,IF(AB$27=2,AE31,IF(AB$27=3,AF31,IF(AB$27=4,AG31,IF(AB$27=7,AH31,IF(AB$27=8,AI31,IF(AB$27=9,AJ31,IF(AB$27=10,AK31,0))))))))</f>
        <v>3 or 4 Single</v>
      </c>
      <c r="AD31" s="62" t="s">
        <v>283</v>
      </c>
      <c r="AE31" s="62" t="s">
        <v>283</v>
      </c>
      <c r="AF31" s="62" t="s">
        <v>283</v>
      </c>
      <c r="AG31" s="62" t="s">
        <v>283</v>
      </c>
    </row>
    <row r="32" spans="2:37">
      <c r="C32" s="16"/>
      <c r="D32" s="28"/>
      <c r="E32" s="98" t="e">
        <f>CONCATENATE(B30,C30,D30,E30,F30,G30,H30,I30)</f>
        <v>#REF!</v>
      </c>
      <c r="F32" s="75"/>
      <c r="G32" s="75"/>
      <c r="H32" s="69"/>
      <c r="I32" s="69"/>
      <c r="J32" s="64"/>
      <c r="K32" s="64"/>
      <c r="L32" s="16"/>
      <c r="M32" s="16"/>
      <c r="X32" s="62" t="s">
        <v>30</v>
      </c>
      <c r="Y32" s="456" t="e">
        <f>#REF!</f>
        <v>#REF!</v>
      </c>
      <c r="Z32" s="62" t="e">
        <f>MATCH(Y32,AC$33:AC$50,0)</f>
        <v>#REF!</v>
      </c>
      <c r="AB32" s="63" t="str">
        <f>IF(AB$27=1,AD32,IF(AB$27=2,AE32,IF(AB$27=3,AF32,IF(AB$27=4,AG32,IF(AB$27=7,AH32,IF(AB$27=8,AI32,IF(AB$27=9,AJ32,IF(AB$27=10,AK32,0))))))))</f>
        <v>Cables CU</v>
      </c>
      <c r="AD32" s="62" t="s">
        <v>284</v>
      </c>
      <c r="AE32" s="62" t="s">
        <v>284</v>
      </c>
      <c r="AF32" s="62" t="s">
        <v>285</v>
      </c>
      <c r="AG32" s="62" t="s">
        <v>285</v>
      </c>
    </row>
    <row r="33" spans="1:33">
      <c r="A33" s="93"/>
      <c r="C33" s="16"/>
      <c r="D33" s="28"/>
      <c r="E33" s="28"/>
      <c r="F33" s="75"/>
      <c r="G33" s="75"/>
      <c r="H33" s="2"/>
      <c r="I33" s="2"/>
      <c r="J33" s="64"/>
      <c r="K33" s="64"/>
      <c r="L33" s="64"/>
      <c r="M33" s="64"/>
      <c r="X33" s="62" t="s">
        <v>31</v>
      </c>
      <c r="Y33" s="93"/>
      <c r="AA33" s="62">
        <v>1</v>
      </c>
      <c r="AB33" s="63">
        <f>IF($AB$27=1,AD33,IF($AB$27=2,AE33,IF($AB$27=3,AF33,IF($AB$27=4,AG33,"ERROR"))))</f>
        <v>389</v>
      </c>
      <c r="AC33" s="62" t="s">
        <v>286</v>
      </c>
      <c r="AD33" s="62">
        <v>389</v>
      </c>
      <c r="AE33" s="62">
        <v>389</v>
      </c>
      <c r="AF33" s="62">
        <v>237</v>
      </c>
      <c r="AG33" s="62">
        <v>237</v>
      </c>
    </row>
    <row r="34" spans="1:33">
      <c r="C34" s="13"/>
      <c r="E34" s="65"/>
      <c r="H34" s="64" t="e">
        <f>ROUND(ROUND((D29*F29),0)/1000,1)</f>
        <v>#REF!</v>
      </c>
      <c r="I34" s="64" t="s">
        <v>488</v>
      </c>
      <c r="J34" s="64"/>
      <c r="K34" s="64"/>
      <c r="L34" s="269" t="e">
        <f>CONCATENATE(H34,I34)</f>
        <v>#REF!</v>
      </c>
      <c r="M34" s="64"/>
      <c r="N34" s="64"/>
      <c r="O34" s="64"/>
      <c r="P34" s="64"/>
      <c r="Q34" s="64"/>
      <c r="R34" s="65"/>
      <c r="S34" s="65"/>
      <c r="T34" s="65"/>
      <c r="U34" s="65"/>
      <c r="V34" s="65"/>
      <c r="X34" s="62" t="s">
        <v>32</v>
      </c>
      <c r="Y34" s="93"/>
      <c r="AA34" s="62">
        <v>2</v>
      </c>
      <c r="AB34" s="63">
        <f t="shared" ref="AB34:AB50" si="0">IF($AB$27=1,AD34,IF($AB$27=2,AE34,IF($AB$27=3,AF34,IF($AB$27=4,AG34,"ERROR"))))</f>
        <v>617</v>
      </c>
      <c r="AC34" s="62" t="s">
        <v>287</v>
      </c>
      <c r="AD34" s="62">
        <v>617</v>
      </c>
      <c r="AE34" s="62">
        <v>617</v>
      </c>
      <c r="AF34" s="62">
        <v>376</v>
      </c>
      <c r="AG34" s="62">
        <v>376</v>
      </c>
    </row>
    <row r="35" spans="1:33">
      <c r="C35" s="65"/>
      <c r="D35" s="65"/>
      <c r="E35" s="65"/>
      <c r="F35" s="65"/>
      <c r="G35" s="65"/>
      <c r="H35" s="65"/>
      <c r="I35" s="65"/>
      <c r="J35" s="13"/>
      <c r="K35" s="13"/>
      <c r="L35" s="64"/>
      <c r="M35" s="64"/>
      <c r="N35" s="64"/>
      <c r="O35" s="64"/>
      <c r="P35" s="64"/>
      <c r="Q35" s="64"/>
      <c r="R35" s="65"/>
      <c r="S35" s="65"/>
      <c r="T35" s="65"/>
      <c r="U35" s="65"/>
      <c r="V35" s="65"/>
      <c r="X35" s="62" t="s">
        <v>33</v>
      </c>
      <c r="Y35" s="93"/>
      <c r="AA35" s="62">
        <v>3</v>
      </c>
      <c r="AB35" s="63">
        <f t="shared" si="0"/>
        <v>981</v>
      </c>
      <c r="AC35" s="62" t="s">
        <v>202</v>
      </c>
      <c r="AD35" s="62">
        <v>981</v>
      </c>
      <c r="AE35" s="62">
        <v>982</v>
      </c>
      <c r="AF35" s="62">
        <v>599</v>
      </c>
      <c r="AG35" s="62">
        <v>599</v>
      </c>
    </row>
    <row r="36" spans="1:33">
      <c r="C36" s="65"/>
      <c r="D36" s="65"/>
      <c r="E36" s="65"/>
      <c r="F36" s="65"/>
      <c r="G36" s="65"/>
      <c r="H36" s="65"/>
      <c r="I36" s="65"/>
      <c r="J36" s="64"/>
      <c r="K36" s="64"/>
      <c r="L36" s="64"/>
      <c r="M36" s="64"/>
      <c r="N36" s="64"/>
      <c r="O36" s="64"/>
      <c r="P36" s="65"/>
      <c r="Q36" s="65"/>
      <c r="R36" s="65"/>
      <c r="S36" s="65"/>
      <c r="T36" s="65"/>
      <c r="U36" s="65"/>
      <c r="V36" s="65"/>
      <c r="X36" s="62" t="s">
        <v>36</v>
      </c>
      <c r="Y36" s="93"/>
      <c r="AA36" s="62">
        <v>4</v>
      </c>
      <c r="AB36" s="63">
        <f t="shared" si="0"/>
        <v>1557</v>
      </c>
      <c r="AC36" s="62" t="s">
        <v>203</v>
      </c>
      <c r="AD36" s="62">
        <v>1557</v>
      </c>
      <c r="AE36" s="62">
        <v>1559</v>
      </c>
      <c r="AF36" s="62">
        <v>951</v>
      </c>
      <c r="AG36" s="62">
        <v>952</v>
      </c>
    </row>
    <row r="37" spans="1:33">
      <c r="A37" s="63" t="s">
        <v>288</v>
      </c>
      <c r="B37" s="63" t="s">
        <v>289</v>
      </c>
      <c r="D37" s="94"/>
      <c r="H37" s="64"/>
      <c r="I37" s="64"/>
      <c r="J37" s="99"/>
      <c r="K37" s="64"/>
      <c r="L37" s="94"/>
      <c r="M37" s="64"/>
      <c r="N37" s="94"/>
      <c r="O37" s="64"/>
      <c r="P37" s="86"/>
      <c r="Q37" s="86"/>
      <c r="R37" s="64"/>
      <c r="X37" s="62" t="s">
        <v>37</v>
      </c>
      <c r="Y37" s="93"/>
      <c r="AA37" s="62">
        <v>5</v>
      </c>
      <c r="AB37" s="63">
        <f t="shared" si="0"/>
        <v>2425</v>
      </c>
      <c r="AC37" s="62" t="s">
        <v>182</v>
      </c>
      <c r="AD37" s="62">
        <v>2425</v>
      </c>
      <c r="AE37" s="62">
        <v>2430</v>
      </c>
      <c r="AF37" s="62">
        <v>1481</v>
      </c>
      <c r="AG37" s="62">
        <v>1482</v>
      </c>
    </row>
    <row r="38" spans="1:33">
      <c r="A38" s="63" t="s">
        <v>13</v>
      </c>
      <c r="B38" s="63" t="s">
        <v>91</v>
      </c>
      <c r="D38" s="67"/>
      <c r="F38" s="67"/>
      <c r="H38" s="67"/>
      <c r="I38" s="64"/>
      <c r="J38" s="67"/>
      <c r="K38" s="64"/>
      <c r="L38" s="67"/>
      <c r="M38" s="64"/>
      <c r="N38" s="67"/>
      <c r="O38" s="64"/>
      <c r="P38" s="67"/>
      <c r="Q38" s="67"/>
      <c r="R38" s="67"/>
      <c r="S38" s="64"/>
      <c r="X38" s="62" t="s">
        <v>38</v>
      </c>
      <c r="Y38" s="93"/>
      <c r="AA38" s="62">
        <v>6</v>
      </c>
      <c r="AB38" s="63">
        <f t="shared" si="0"/>
        <v>3806</v>
      </c>
      <c r="AC38" s="62" t="s">
        <v>183</v>
      </c>
      <c r="AD38" s="62">
        <v>3806</v>
      </c>
      <c r="AE38" s="62">
        <v>3826</v>
      </c>
      <c r="AF38" s="62">
        <v>2346</v>
      </c>
      <c r="AG38" s="62">
        <v>2350</v>
      </c>
    </row>
    <row r="39" spans="1:33">
      <c r="A39" s="63" t="s">
        <v>92</v>
      </c>
      <c r="B39" s="63" t="s">
        <v>93</v>
      </c>
      <c r="C39" s="63"/>
      <c r="H39" s="64"/>
      <c r="I39" s="64"/>
      <c r="J39" s="64"/>
      <c r="K39" s="64"/>
      <c r="L39" s="65"/>
      <c r="M39" s="65"/>
      <c r="R39" s="64"/>
      <c r="X39" s="62" t="s">
        <v>39</v>
      </c>
      <c r="Y39" s="93"/>
      <c r="AA39" s="62">
        <v>7</v>
      </c>
      <c r="AB39" s="63">
        <f t="shared" si="0"/>
        <v>4774</v>
      </c>
      <c r="AC39" s="62" t="s">
        <v>185</v>
      </c>
      <c r="AD39" s="62">
        <v>4774</v>
      </c>
      <c r="AE39" s="62">
        <v>4811</v>
      </c>
      <c r="AF39" s="62">
        <v>2952</v>
      </c>
      <c r="AG39" s="62">
        <v>2961</v>
      </c>
    </row>
    <row r="40" spans="1:33">
      <c r="A40" s="63" t="s">
        <v>94</v>
      </c>
      <c r="B40" s="63" t="s">
        <v>95</v>
      </c>
      <c r="D40" s="94"/>
      <c r="H40" s="86"/>
      <c r="I40" s="64"/>
      <c r="J40" s="100"/>
      <c r="K40" s="64"/>
      <c r="L40" s="101"/>
      <c r="M40" s="64"/>
      <c r="N40" s="94"/>
      <c r="O40" s="64"/>
      <c r="P40" s="64"/>
      <c r="Q40" s="64"/>
      <c r="R40" s="64"/>
      <c r="AA40" s="62">
        <v>8</v>
      </c>
      <c r="AB40" s="63">
        <f t="shared" si="0"/>
        <v>5907</v>
      </c>
      <c r="AC40" s="62" t="s">
        <v>184</v>
      </c>
      <c r="AD40" s="62">
        <v>5907</v>
      </c>
      <c r="AE40" s="62">
        <v>6044</v>
      </c>
      <c r="AF40" s="62">
        <v>3713</v>
      </c>
      <c r="AG40" s="62">
        <v>3730</v>
      </c>
    </row>
    <row r="41" spans="1:33">
      <c r="A41" s="63" t="s">
        <v>57</v>
      </c>
      <c r="B41" s="63" t="s">
        <v>97</v>
      </c>
      <c r="D41" s="67"/>
      <c r="F41" s="67"/>
      <c r="H41" s="67"/>
      <c r="I41" s="64"/>
      <c r="J41" s="67"/>
      <c r="K41" s="64"/>
      <c r="L41" s="67"/>
      <c r="M41" s="64"/>
      <c r="N41" s="67"/>
      <c r="O41" s="64"/>
      <c r="P41" s="67"/>
      <c r="Q41" s="67"/>
      <c r="R41" s="67"/>
      <c r="S41" s="64"/>
      <c r="Z41" s="62" t="e">
        <f>Z32</f>
        <v>#REF!</v>
      </c>
      <c r="AA41" s="62">
        <v>9</v>
      </c>
      <c r="AB41" s="63">
        <f t="shared" si="0"/>
        <v>7293</v>
      </c>
      <c r="AC41" s="62" t="s">
        <v>186</v>
      </c>
      <c r="AD41" s="62">
        <v>7293</v>
      </c>
      <c r="AE41" s="62">
        <v>7493</v>
      </c>
      <c r="AF41" s="62">
        <v>4645</v>
      </c>
      <c r="AG41" s="62">
        <v>4678</v>
      </c>
    </row>
    <row r="42" spans="1:33">
      <c r="A42" s="63" t="s">
        <v>100</v>
      </c>
      <c r="B42" s="63" t="s">
        <v>101</v>
      </c>
      <c r="C42" s="63"/>
      <c r="D42" s="65"/>
      <c r="E42" s="65"/>
      <c r="F42" s="65"/>
      <c r="G42" s="65"/>
      <c r="H42" s="65"/>
      <c r="I42" s="65"/>
      <c r="J42" s="64"/>
      <c r="K42" s="64"/>
      <c r="L42" s="65"/>
      <c r="M42" s="65"/>
      <c r="X42" s="93"/>
      <c r="AA42" s="62">
        <v>10</v>
      </c>
      <c r="AB42" s="63">
        <f t="shared" si="0"/>
        <v>8925</v>
      </c>
      <c r="AC42" s="62" t="s">
        <v>187</v>
      </c>
      <c r="AD42" s="62">
        <v>8925</v>
      </c>
      <c r="AE42" s="62">
        <v>9317</v>
      </c>
      <c r="AF42" s="62">
        <v>5777</v>
      </c>
      <c r="AG42" s="62">
        <v>5838</v>
      </c>
    </row>
    <row r="43" spans="1:33">
      <c r="A43" s="63" t="s">
        <v>290</v>
      </c>
      <c r="B43" s="63" t="s">
        <v>291</v>
      </c>
      <c r="D43" s="94"/>
      <c r="H43" s="100"/>
      <c r="I43" s="64"/>
      <c r="J43" s="94"/>
      <c r="K43" s="64"/>
      <c r="L43" s="99"/>
      <c r="M43" s="64"/>
      <c r="N43" s="94"/>
      <c r="O43" s="94"/>
      <c r="P43" s="94"/>
      <c r="Q43" s="64"/>
      <c r="W43" s="65"/>
      <c r="X43" s="65"/>
      <c r="Y43" s="65"/>
      <c r="AA43" s="62">
        <v>11</v>
      </c>
      <c r="AB43" s="63">
        <f t="shared" si="0"/>
        <v>10755</v>
      </c>
      <c r="AC43" s="62" t="s">
        <v>188</v>
      </c>
      <c r="AD43" s="62">
        <v>10755</v>
      </c>
      <c r="AE43" s="62">
        <v>11424</v>
      </c>
      <c r="AF43" s="62">
        <v>7187</v>
      </c>
      <c r="AG43" s="62">
        <v>7301</v>
      </c>
    </row>
    <row r="44" spans="1:33">
      <c r="A44" s="63" t="s">
        <v>52</v>
      </c>
      <c r="B44" s="63" t="s">
        <v>292</v>
      </c>
      <c r="D44" s="67"/>
      <c r="F44" s="67"/>
      <c r="H44" s="67"/>
      <c r="I44" s="64"/>
      <c r="J44" s="67"/>
      <c r="K44" s="64"/>
      <c r="L44" s="67"/>
      <c r="M44" s="64"/>
      <c r="N44" s="67"/>
      <c r="O44" s="67"/>
      <c r="P44" s="67"/>
      <c r="Q44" s="64"/>
      <c r="S44" s="64"/>
      <c r="W44" s="65"/>
      <c r="X44" s="65"/>
      <c r="Y44" s="65"/>
      <c r="AA44" s="62">
        <v>12</v>
      </c>
      <c r="AB44" s="63">
        <f t="shared" si="0"/>
        <v>12844</v>
      </c>
      <c r="AC44" s="62" t="s">
        <v>190</v>
      </c>
      <c r="AD44" s="62">
        <v>12844</v>
      </c>
      <c r="AE44" s="62">
        <v>13923</v>
      </c>
      <c r="AF44" s="62">
        <v>8826</v>
      </c>
      <c r="AG44" s="62">
        <v>9110</v>
      </c>
    </row>
    <row r="45" spans="1:33">
      <c r="A45" s="63" t="s">
        <v>102</v>
      </c>
      <c r="B45" s="63" t="s">
        <v>103</v>
      </c>
      <c r="J45" s="65"/>
      <c r="K45" s="65"/>
      <c r="L45" s="67"/>
      <c r="M45" s="64"/>
      <c r="R45" s="64"/>
      <c r="W45" s="65"/>
      <c r="X45" s="65"/>
      <c r="Y45" s="65"/>
      <c r="AA45" s="62">
        <v>13</v>
      </c>
      <c r="AB45" s="63">
        <f t="shared" si="0"/>
        <v>15082</v>
      </c>
      <c r="AC45" s="62" t="s">
        <v>191</v>
      </c>
      <c r="AD45" s="62">
        <v>15082</v>
      </c>
      <c r="AE45" s="62">
        <v>16673</v>
      </c>
      <c r="AF45" s="62">
        <v>10741</v>
      </c>
      <c r="AG45" s="62">
        <v>11174</v>
      </c>
    </row>
    <row r="46" spans="1:33">
      <c r="A46" s="63" t="s">
        <v>104</v>
      </c>
      <c r="B46" s="63" t="s">
        <v>293</v>
      </c>
      <c r="L46" s="65"/>
      <c r="M46" s="65"/>
      <c r="W46" s="65"/>
      <c r="X46" s="65"/>
      <c r="Y46" s="65"/>
      <c r="AA46" s="62">
        <v>14</v>
      </c>
      <c r="AB46" s="63">
        <f t="shared" si="0"/>
        <v>16483</v>
      </c>
      <c r="AC46" s="62" t="s">
        <v>192</v>
      </c>
      <c r="AD46" s="62">
        <v>16483</v>
      </c>
      <c r="AE46" s="62">
        <v>18594</v>
      </c>
      <c r="AF46" s="62">
        <v>12122</v>
      </c>
      <c r="AG46" s="62">
        <v>12862</v>
      </c>
    </row>
    <row r="47" spans="1:33">
      <c r="A47" s="63" t="s">
        <v>89</v>
      </c>
      <c r="B47" s="63" t="s">
        <v>90</v>
      </c>
      <c r="E47" s="16"/>
      <c r="L47" s="65"/>
      <c r="M47" s="65"/>
      <c r="X47" s="65"/>
      <c r="Y47" s="65"/>
      <c r="Z47" s="65"/>
      <c r="AA47" s="62">
        <v>15</v>
      </c>
      <c r="AB47" s="63">
        <f t="shared" si="0"/>
        <v>18177</v>
      </c>
      <c r="AC47" s="62" t="s">
        <v>193</v>
      </c>
      <c r="AD47" s="62">
        <v>18177</v>
      </c>
      <c r="AE47" s="62">
        <v>20868</v>
      </c>
      <c r="AF47" s="62">
        <v>13910</v>
      </c>
      <c r="AG47" s="62">
        <v>14923</v>
      </c>
    </row>
    <row r="48" spans="1:33">
      <c r="A48" s="63" t="s">
        <v>294</v>
      </c>
      <c r="B48" s="63" t="s">
        <v>295</v>
      </c>
      <c r="C48" s="16"/>
      <c r="D48" s="69"/>
      <c r="E48" s="77"/>
      <c r="F48" s="78"/>
      <c r="G48" s="16"/>
      <c r="H48" s="28"/>
      <c r="I48" s="16"/>
      <c r="J48" s="69"/>
      <c r="K48" s="79"/>
      <c r="L48" s="16"/>
      <c r="AA48" s="62">
        <v>16</v>
      </c>
      <c r="AB48" s="63">
        <f t="shared" si="0"/>
        <v>19704</v>
      </c>
      <c r="AC48" s="62" t="s">
        <v>194</v>
      </c>
      <c r="AD48" s="62">
        <v>19704</v>
      </c>
      <c r="AE48" s="62">
        <v>22737</v>
      </c>
      <c r="AF48" s="62">
        <v>15484</v>
      </c>
      <c r="AG48" s="62">
        <v>16813</v>
      </c>
    </row>
    <row r="49" spans="1:40">
      <c r="A49" s="63" t="s">
        <v>54</v>
      </c>
      <c r="B49" s="63" t="s">
        <v>296</v>
      </c>
      <c r="W49" s="65"/>
      <c r="X49" s="65"/>
      <c r="AA49" s="62">
        <v>17</v>
      </c>
      <c r="AB49" s="63">
        <f t="shared" si="0"/>
        <v>20566</v>
      </c>
      <c r="AC49" s="62" t="s">
        <v>195</v>
      </c>
      <c r="AD49" s="62">
        <v>20566</v>
      </c>
      <c r="AE49" s="62">
        <v>24297</v>
      </c>
      <c r="AF49" s="62">
        <v>16671</v>
      </c>
      <c r="AG49" s="62">
        <v>18506</v>
      </c>
    </row>
    <row r="50" spans="1:40">
      <c r="A50" s="63" t="s">
        <v>297</v>
      </c>
      <c r="B50" s="63" t="s">
        <v>298</v>
      </c>
      <c r="X50" s="65"/>
      <c r="Y50" s="65"/>
      <c r="AA50" s="62">
        <v>18</v>
      </c>
      <c r="AB50" s="63">
        <f t="shared" si="0"/>
        <v>22185</v>
      </c>
      <c r="AC50" s="62" t="s">
        <v>196</v>
      </c>
      <c r="AD50" s="62">
        <v>22185</v>
      </c>
      <c r="AE50" s="62">
        <v>26706</v>
      </c>
      <c r="AF50" s="62">
        <v>18756</v>
      </c>
      <c r="AG50" s="62">
        <v>21391</v>
      </c>
    </row>
    <row r="51" spans="1:40">
      <c r="A51" s="63" t="s">
        <v>96</v>
      </c>
      <c r="B51" s="63" t="s">
        <v>299</v>
      </c>
      <c r="K51" s="64"/>
      <c r="L51" s="16"/>
    </row>
    <row r="52" spans="1:40">
      <c r="A52" s="62" t="s">
        <v>98</v>
      </c>
      <c r="B52" s="62" t="s">
        <v>99</v>
      </c>
    </row>
    <row r="53" spans="1:40">
      <c r="A53" s="62" t="s">
        <v>105</v>
      </c>
      <c r="B53" s="62" t="s">
        <v>105</v>
      </c>
    </row>
    <row r="54" spans="1:40">
      <c r="A54" s="62" t="s">
        <v>105</v>
      </c>
      <c r="B54" s="62" t="s">
        <v>105</v>
      </c>
    </row>
    <row r="55" spans="1:40">
      <c r="A55" s="62" t="s">
        <v>105</v>
      </c>
      <c r="B55" s="62" t="s">
        <v>105</v>
      </c>
      <c r="AA55" s="62" t="e">
        <f>IF(ISNA(VLOOKUP(Z41,AA33:AB50,2)=TRUE),0,VLOOKUP(Z41,AA33:AB50,2))</f>
        <v>#REF!</v>
      </c>
      <c r="AB55" s="63" t="e">
        <f>IF(ISNA(VLOOKUP(Z41,AA33:AC50,3)=TRUE),0,VLOOKUP(Z41,AA33:AC50,3))</f>
        <v>#REF!</v>
      </c>
    </row>
    <row r="56" spans="1:40">
      <c r="A56" s="62" t="s">
        <v>105</v>
      </c>
      <c r="B56" s="62" t="s">
        <v>105</v>
      </c>
    </row>
    <row r="57" spans="1:40">
      <c r="A57" s="62" t="s">
        <v>105</v>
      </c>
      <c r="B57" s="62" t="s">
        <v>105</v>
      </c>
    </row>
    <row r="58" spans="1:40">
      <c r="A58" s="62" t="s">
        <v>105</v>
      </c>
      <c r="B58" s="62" t="s">
        <v>105</v>
      </c>
      <c r="AB58" s="62"/>
      <c r="AC58" s="62" t="s">
        <v>300</v>
      </c>
      <c r="AH58" s="62" t="s">
        <v>301</v>
      </c>
      <c r="AM58" s="62" t="s">
        <v>302</v>
      </c>
    </row>
    <row r="59" spans="1:40">
      <c r="A59" s="62" t="s">
        <v>105</v>
      </c>
      <c r="B59" s="62" t="s">
        <v>105</v>
      </c>
      <c r="X59" s="62" t="s">
        <v>34</v>
      </c>
      <c r="Y59" s="93"/>
      <c r="Z59" s="62">
        <f>IF(ISNA(MATCH(Y59,AC59:AC70,0)=TRUE),0,MATCH(Y59,AC59:AC70,0))</f>
        <v>0</v>
      </c>
      <c r="AB59" s="62">
        <v>1</v>
      </c>
      <c r="AC59" s="62" t="s">
        <v>303</v>
      </c>
      <c r="AD59" s="62">
        <v>18700</v>
      </c>
      <c r="AG59" s="62">
        <v>1</v>
      </c>
      <c r="AH59" s="62" t="s">
        <v>303</v>
      </c>
      <c r="AI59" s="62">
        <v>28700</v>
      </c>
      <c r="AL59" s="62">
        <v>1</v>
      </c>
      <c r="AM59" s="62" t="s">
        <v>303</v>
      </c>
      <c r="AN59" s="62">
        <v>23000</v>
      </c>
    </row>
    <row r="60" spans="1:40">
      <c r="A60" s="62" t="s">
        <v>105</v>
      </c>
      <c r="B60" s="62" t="s">
        <v>105</v>
      </c>
      <c r="X60" s="62" t="s">
        <v>35</v>
      </c>
      <c r="Y60" s="93"/>
      <c r="Z60" s="62">
        <f>IF(ISNA(MATCH(Y60,AH59:AH69,0)=TRUE),0,MATCH(Y60,AH59:AH69,0))</f>
        <v>0</v>
      </c>
      <c r="AB60" s="62">
        <v>2</v>
      </c>
      <c r="AC60" s="62" t="s">
        <v>304</v>
      </c>
      <c r="AD60" s="62">
        <v>23900</v>
      </c>
      <c r="AG60" s="62">
        <v>2</v>
      </c>
      <c r="AH60" s="62" t="s">
        <v>304</v>
      </c>
      <c r="AI60" s="62">
        <v>38900</v>
      </c>
      <c r="AL60" s="62">
        <v>2</v>
      </c>
      <c r="AM60" s="62" t="s">
        <v>304</v>
      </c>
      <c r="AN60" s="62">
        <v>34700</v>
      </c>
    </row>
    <row r="61" spans="1:40">
      <c r="X61" s="62" t="s">
        <v>40</v>
      </c>
      <c r="Y61" s="93"/>
      <c r="Z61" s="62">
        <f>IF(ISNA(MATCH(Y61,AM59:AM69,0)=TRUE),0,MATCH(Y61,AM59:AM69,0))</f>
        <v>0</v>
      </c>
      <c r="AB61" s="62">
        <v>3</v>
      </c>
      <c r="AC61" s="62" t="s">
        <v>305</v>
      </c>
      <c r="AD61" s="62">
        <v>36500</v>
      </c>
      <c r="AG61" s="62">
        <v>3</v>
      </c>
      <c r="AH61" s="62" t="s">
        <v>305</v>
      </c>
      <c r="AI61" s="62">
        <v>41000</v>
      </c>
      <c r="AL61" s="62">
        <v>3</v>
      </c>
      <c r="AM61" s="62" t="s">
        <v>305</v>
      </c>
      <c r="AN61" s="62">
        <v>38300</v>
      </c>
    </row>
    <row r="62" spans="1:40">
      <c r="AB62" s="62">
        <v>4</v>
      </c>
      <c r="AC62" s="62" t="s">
        <v>306</v>
      </c>
      <c r="AD62" s="62">
        <v>49300</v>
      </c>
      <c r="AG62" s="62">
        <v>4</v>
      </c>
      <c r="AH62" s="62" t="s">
        <v>306</v>
      </c>
      <c r="AI62" s="62">
        <v>46100</v>
      </c>
      <c r="AL62" s="62">
        <v>4</v>
      </c>
      <c r="AM62" s="62" t="s">
        <v>306</v>
      </c>
      <c r="AN62" s="62">
        <v>57500</v>
      </c>
    </row>
    <row r="63" spans="1:40">
      <c r="AB63" s="62">
        <v>5</v>
      </c>
      <c r="AC63" s="62" t="s">
        <v>307</v>
      </c>
      <c r="AD63" s="62">
        <v>62900</v>
      </c>
      <c r="AG63" s="62">
        <v>5</v>
      </c>
      <c r="AH63" s="62" t="s">
        <v>307</v>
      </c>
      <c r="AI63" s="62">
        <v>69400</v>
      </c>
      <c r="AL63" s="62">
        <v>5</v>
      </c>
      <c r="AM63" s="62" t="s">
        <v>307</v>
      </c>
      <c r="AN63" s="62">
        <v>89300</v>
      </c>
    </row>
    <row r="64" spans="1:40">
      <c r="AB64" s="62">
        <v>6</v>
      </c>
      <c r="AC64" s="62" t="s">
        <v>308</v>
      </c>
      <c r="AD64" s="62">
        <v>76900</v>
      </c>
      <c r="AG64" s="62">
        <v>6</v>
      </c>
      <c r="AH64" s="62" t="s">
        <v>308</v>
      </c>
      <c r="AI64" s="62">
        <v>94300</v>
      </c>
      <c r="AL64" s="62">
        <v>6</v>
      </c>
      <c r="AM64" s="62" t="s">
        <v>308</v>
      </c>
      <c r="AN64" s="62">
        <v>97100</v>
      </c>
    </row>
    <row r="65" spans="28:40">
      <c r="AB65" s="62">
        <v>7</v>
      </c>
      <c r="AC65" s="62" t="s">
        <v>309</v>
      </c>
      <c r="AD65" s="62">
        <v>90100</v>
      </c>
      <c r="AG65" s="62">
        <v>7</v>
      </c>
      <c r="AH65" s="62" t="s">
        <v>309</v>
      </c>
      <c r="AI65" s="62">
        <v>119000</v>
      </c>
      <c r="AL65" s="62">
        <v>7</v>
      </c>
      <c r="AM65" s="62" t="s">
        <v>309</v>
      </c>
      <c r="AN65" s="62">
        <v>104200</v>
      </c>
    </row>
    <row r="66" spans="28:40">
      <c r="AB66" s="62">
        <v>8</v>
      </c>
      <c r="AC66" s="62" t="s">
        <v>310</v>
      </c>
      <c r="AD66" s="62">
        <v>101000</v>
      </c>
      <c r="AG66" s="62">
        <v>8</v>
      </c>
      <c r="AH66" s="62" t="s">
        <v>310</v>
      </c>
      <c r="AI66" s="62">
        <v>129900</v>
      </c>
      <c r="AL66" s="62">
        <v>8</v>
      </c>
      <c r="AM66" s="62" t="s">
        <v>310</v>
      </c>
      <c r="AN66" s="62">
        <v>120500</v>
      </c>
    </row>
    <row r="67" spans="28:40">
      <c r="AB67" s="62">
        <v>9</v>
      </c>
      <c r="AC67" s="62" t="s">
        <v>311</v>
      </c>
      <c r="AD67" s="62">
        <v>134200</v>
      </c>
      <c r="AG67" s="62">
        <v>9</v>
      </c>
      <c r="AH67" s="62" t="s">
        <v>311</v>
      </c>
      <c r="AI67" s="62">
        <v>142900</v>
      </c>
      <c r="AL67" s="62">
        <v>9</v>
      </c>
      <c r="AM67" s="62" t="s">
        <v>311</v>
      </c>
      <c r="AN67" s="62">
        <v>135100</v>
      </c>
    </row>
    <row r="68" spans="28:40">
      <c r="AB68" s="62">
        <v>10</v>
      </c>
      <c r="AC68" s="62" t="s">
        <v>312</v>
      </c>
      <c r="AD68" s="62">
        <v>180500</v>
      </c>
      <c r="AG68" s="62">
        <v>10</v>
      </c>
      <c r="AH68" s="62" t="s">
        <v>312</v>
      </c>
      <c r="AI68" s="62">
        <v>143800</v>
      </c>
      <c r="AL68" s="62">
        <v>10</v>
      </c>
      <c r="AM68" s="62" t="s">
        <v>312</v>
      </c>
      <c r="AN68" s="62">
        <v>156300</v>
      </c>
    </row>
    <row r="69" spans="28:40">
      <c r="AB69" s="62">
        <v>11</v>
      </c>
      <c r="AC69" s="62" t="s">
        <v>313</v>
      </c>
      <c r="AD69" s="62">
        <v>204100</v>
      </c>
      <c r="AG69" s="62">
        <v>11</v>
      </c>
      <c r="AH69" s="62" t="s">
        <v>313</v>
      </c>
      <c r="AI69" s="62">
        <v>144900</v>
      </c>
      <c r="AL69" s="62">
        <v>11</v>
      </c>
      <c r="AM69" s="62" t="s">
        <v>313</v>
      </c>
      <c r="AN69" s="62">
        <v>175400</v>
      </c>
    </row>
    <row r="70" spans="28:40">
      <c r="AB70" s="62">
        <v>12</v>
      </c>
      <c r="AC70" s="62" t="s">
        <v>314</v>
      </c>
      <c r="AD70" s="62">
        <v>277800</v>
      </c>
    </row>
    <row r="72" spans="28:40">
      <c r="AF72" s="62" t="e">
        <f>Z41</f>
        <v>#REF!</v>
      </c>
      <c r="AG72" s="62">
        <f>AB27</f>
        <v>1</v>
      </c>
    </row>
    <row r="73" spans="28:40">
      <c r="AC73" s="102">
        <f>IF(AB27=0," ",F21)</f>
        <v>100</v>
      </c>
    </row>
    <row r="74" spans="28:40">
      <c r="AC74" s="63" t="str">
        <f>IF(AB$27=6,"Plug-In",IF(AB$27=5,"Feeder",IF(AB$27=11,"Feeder",IF(AB$27=0," ",AB30))))</f>
        <v>Steel Conduit</v>
      </c>
      <c r="AF74" s="62">
        <v>1</v>
      </c>
      <c r="AG74" s="62" t="str">
        <f t="shared" ref="AG74:AG94" si="1">IF(AG$72&lt;5,AH74,IF(AG$72=7,AI74,IF(AG$72=8,AI74,IF(AG$72=9,AI74,IF(AG$72=10,AI74,0)))))</f>
        <v>#14 Cable CU</v>
      </c>
      <c r="AH74" s="62" t="s">
        <v>315</v>
      </c>
      <c r="AI74" s="62" t="s">
        <v>316</v>
      </c>
      <c r="AJ74" s="62" t="s">
        <v>317</v>
      </c>
      <c r="AK74" s="62" t="str">
        <f>CONCATENATE(AI74,AJ74)</f>
        <v>#14 Cable AL AL</v>
      </c>
    </row>
    <row r="75" spans="28:40">
      <c r="AC75" s="103" t="e">
        <f>IF(AB$27=6,"Busway CU",IF(AB$27=5,"Busway CU",IF(AB$27=11,"Busway AL",IF(AB$27=0," ",AC102))))</f>
        <v>#REF!</v>
      </c>
      <c r="AF75" s="62">
        <f t="shared" ref="AF75:AF94" si="2">AF74+1</f>
        <v>2</v>
      </c>
      <c r="AG75" s="62" t="str">
        <f t="shared" si="1"/>
        <v>#12 Cable CU</v>
      </c>
      <c r="AH75" s="62" t="s">
        <v>318</v>
      </c>
      <c r="AI75" s="62" t="s">
        <v>319</v>
      </c>
      <c r="AJ75" s="62" t="s">
        <v>317</v>
      </c>
    </row>
    <row r="76" spans="28:40">
      <c r="AC76" s="63" t="e">
        <f>IF(AB$27=5,Y59,IF(AB$27=6,Y60,IF(AB$27=11,Y61,IF(AB$27=0," ",AF96))))</f>
        <v>#REF!</v>
      </c>
      <c r="AF76" s="62">
        <f t="shared" si="2"/>
        <v>3</v>
      </c>
      <c r="AG76" s="62" t="str">
        <f t="shared" si="1"/>
        <v>#10 Cable CU</v>
      </c>
      <c r="AH76" s="62" t="s">
        <v>320</v>
      </c>
      <c r="AI76" s="62" t="s">
        <v>321</v>
      </c>
      <c r="AJ76" s="62" t="s">
        <v>317</v>
      </c>
    </row>
    <row r="77" spans="28:40">
      <c r="AC77" s="104"/>
      <c r="AF77" s="62">
        <f t="shared" si="2"/>
        <v>4</v>
      </c>
      <c r="AG77" s="62" t="str">
        <f t="shared" si="1"/>
        <v>#8 Cable CU</v>
      </c>
      <c r="AH77" s="62" t="s">
        <v>322</v>
      </c>
      <c r="AI77" s="62" t="s">
        <v>323</v>
      </c>
      <c r="AJ77" s="62" t="s">
        <v>317</v>
      </c>
    </row>
    <row r="78" spans="28:40">
      <c r="AC78" s="104"/>
      <c r="AF78" s="62">
        <f t="shared" si="2"/>
        <v>5</v>
      </c>
      <c r="AG78" s="62" t="str">
        <f t="shared" si="1"/>
        <v>#6 Cable CU</v>
      </c>
      <c r="AH78" s="62" t="s">
        <v>324</v>
      </c>
      <c r="AI78" s="62" t="s">
        <v>325</v>
      </c>
      <c r="AJ78" s="62" t="s">
        <v>317</v>
      </c>
    </row>
    <row r="79" spans="28:40">
      <c r="AC79" s="104"/>
      <c r="AF79" s="62">
        <f t="shared" si="2"/>
        <v>6</v>
      </c>
      <c r="AG79" s="62" t="str">
        <f t="shared" si="1"/>
        <v>#4 Cable CU</v>
      </c>
      <c r="AH79" s="62" t="s">
        <v>326</v>
      </c>
      <c r="AI79" s="62" t="s">
        <v>327</v>
      </c>
      <c r="AJ79" s="62" t="s">
        <v>317</v>
      </c>
    </row>
    <row r="80" spans="28:40">
      <c r="AC80" s="104"/>
      <c r="AF80" s="62">
        <f t="shared" si="2"/>
        <v>7</v>
      </c>
      <c r="AG80" s="62" t="str">
        <f t="shared" si="1"/>
        <v>#3 Cable CU</v>
      </c>
      <c r="AH80" s="62" t="s">
        <v>328</v>
      </c>
      <c r="AI80" s="62" t="s">
        <v>329</v>
      </c>
      <c r="AJ80" s="62" t="s">
        <v>317</v>
      </c>
    </row>
    <row r="81" spans="28:36">
      <c r="AB81" s="104">
        <v>1</v>
      </c>
      <c r="AC81" s="63" t="s">
        <v>330</v>
      </c>
      <c r="AF81" s="62">
        <f t="shared" si="2"/>
        <v>8</v>
      </c>
      <c r="AG81" s="62" t="str">
        <f t="shared" si="1"/>
        <v>#2 Cable CU</v>
      </c>
      <c r="AH81" s="62" t="s">
        <v>331</v>
      </c>
      <c r="AI81" s="62" t="s">
        <v>332</v>
      </c>
      <c r="AJ81" s="62" t="s">
        <v>317</v>
      </c>
    </row>
    <row r="82" spans="28:36">
      <c r="AB82" s="104">
        <f t="shared" ref="AB82:AB100" si="3">AB81+1</f>
        <v>2</v>
      </c>
      <c r="AC82" s="63" t="s">
        <v>333</v>
      </c>
      <c r="AF82" s="62">
        <f t="shared" si="2"/>
        <v>9</v>
      </c>
      <c r="AG82" s="62" t="str">
        <f t="shared" si="1"/>
        <v>#1 Cable CU</v>
      </c>
      <c r="AH82" s="62" t="s">
        <v>334</v>
      </c>
      <c r="AI82" s="62" t="s">
        <v>335</v>
      </c>
      <c r="AJ82" s="62" t="s">
        <v>317</v>
      </c>
    </row>
    <row r="83" spans="28:36">
      <c r="AB83" s="104">
        <f t="shared" si="3"/>
        <v>3</v>
      </c>
      <c r="AC83" s="63" t="s">
        <v>336</v>
      </c>
      <c r="AF83" s="62">
        <f t="shared" si="2"/>
        <v>10</v>
      </c>
      <c r="AG83" s="62" t="str">
        <f t="shared" si="1"/>
        <v>#1/0 Cable CU</v>
      </c>
      <c r="AH83" s="62" t="s">
        <v>337</v>
      </c>
      <c r="AI83" s="62" t="s">
        <v>338</v>
      </c>
      <c r="AJ83" s="62" t="s">
        <v>317</v>
      </c>
    </row>
    <row r="84" spans="28:36">
      <c r="AB84" s="104">
        <f t="shared" si="3"/>
        <v>4</v>
      </c>
      <c r="AC84" s="63" t="s">
        <v>339</v>
      </c>
      <c r="AF84" s="62">
        <f t="shared" si="2"/>
        <v>11</v>
      </c>
      <c r="AG84" s="62" t="str">
        <f t="shared" si="1"/>
        <v>#2/0 Cable CU</v>
      </c>
      <c r="AH84" s="62" t="s">
        <v>340</v>
      </c>
      <c r="AI84" s="62" t="s">
        <v>341</v>
      </c>
      <c r="AJ84" s="62" t="s">
        <v>317</v>
      </c>
    </row>
    <row r="85" spans="28:36">
      <c r="AB85" s="104">
        <f t="shared" si="3"/>
        <v>5</v>
      </c>
      <c r="AC85" s="63" t="s">
        <v>342</v>
      </c>
      <c r="AF85" s="62">
        <f t="shared" si="2"/>
        <v>12</v>
      </c>
      <c r="AG85" s="62" t="str">
        <f t="shared" si="1"/>
        <v>#3/0 Cable CU</v>
      </c>
      <c r="AH85" s="62" t="s">
        <v>343</v>
      </c>
      <c r="AI85" s="62" t="s">
        <v>344</v>
      </c>
      <c r="AJ85" s="62" t="s">
        <v>317</v>
      </c>
    </row>
    <row r="86" spans="28:36">
      <c r="AB86" s="104">
        <f t="shared" si="3"/>
        <v>6</v>
      </c>
      <c r="AC86" s="63" t="s">
        <v>345</v>
      </c>
      <c r="AF86" s="62">
        <f t="shared" si="2"/>
        <v>13</v>
      </c>
      <c r="AG86" s="62" t="str">
        <f t="shared" si="1"/>
        <v>#4/0 Cable CU</v>
      </c>
      <c r="AH86" s="62" t="s">
        <v>346</v>
      </c>
      <c r="AI86" s="62" t="s">
        <v>347</v>
      </c>
      <c r="AJ86" s="62" t="s">
        <v>317</v>
      </c>
    </row>
    <row r="87" spans="28:36">
      <c r="AB87" s="104">
        <f t="shared" si="3"/>
        <v>7</v>
      </c>
      <c r="AC87" s="63" t="s">
        <v>348</v>
      </c>
      <c r="AF87" s="62">
        <f t="shared" si="2"/>
        <v>14</v>
      </c>
      <c r="AG87" s="62" t="str">
        <f t="shared" si="1"/>
        <v>250 MCM Cable CU</v>
      </c>
      <c r="AH87" s="62" t="s">
        <v>349</v>
      </c>
      <c r="AI87" s="62" t="s">
        <v>350</v>
      </c>
      <c r="AJ87" s="62" t="s">
        <v>317</v>
      </c>
    </row>
    <row r="88" spans="28:36">
      <c r="AB88" s="104">
        <f t="shared" si="3"/>
        <v>8</v>
      </c>
      <c r="AC88" s="63" t="s">
        <v>351</v>
      </c>
      <c r="AF88" s="62">
        <f t="shared" si="2"/>
        <v>15</v>
      </c>
      <c r="AG88" s="62" t="str">
        <f t="shared" si="1"/>
        <v>300 MCM Cable CU</v>
      </c>
      <c r="AH88" s="62" t="s">
        <v>352</v>
      </c>
      <c r="AI88" s="62" t="s">
        <v>353</v>
      </c>
      <c r="AJ88" s="62" t="s">
        <v>317</v>
      </c>
    </row>
    <row r="89" spans="28:36">
      <c r="AB89" s="104">
        <f t="shared" si="3"/>
        <v>9</v>
      </c>
      <c r="AC89" s="63" t="s">
        <v>354</v>
      </c>
      <c r="AF89" s="62">
        <f t="shared" si="2"/>
        <v>16</v>
      </c>
      <c r="AG89" s="62" t="str">
        <f t="shared" si="1"/>
        <v>350 MCM Cable CU</v>
      </c>
      <c r="AH89" s="62" t="s">
        <v>355</v>
      </c>
      <c r="AI89" s="62" t="s">
        <v>356</v>
      </c>
      <c r="AJ89" s="62" t="s">
        <v>317</v>
      </c>
    </row>
    <row r="90" spans="28:36">
      <c r="AB90" s="104">
        <f t="shared" si="3"/>
        <v>10</v>
      </c>
      <c r="AC90" s="63" t="s">
        <v>357</v>
      </c>
      <c r="AF90" s="62">
        <f t="shared" si="2"/>
        <v>17</v>
      </c>
      <c r="AG90" s="62" t="str">
        <f t="shared" si="1"/>
        <v>400 MCM Cable CU</v>
      </c>
      <c r="AH90" s="62" t="s">
        <v>358</v>
      </c>
      <c r="AI90" s="62" t="s">
        <v>359</v>
      </c>
      <c r="AJ90" s="62" t="s">
        <v>317</v>
      </c>
    </row>
    <row r="91" spans="28:36">
      <c r="AB91" s="104">
        <f t="shared" si="3"/>
        <v>11</v>
      </c>
      <c r="AC91" s="63" t="s">
        <v>360</v>
      </c>
      <c r="AF91" s="62">
        <f t="shared" si="2"/>
        <v>18</v>
      </c>
      <c r="AG91" s="62" t="str">
        <f t="shared" si="1"/>
        <v>500 MCM Cable CU</v>
      </c>
      <c r="AH91" s="62" t="s">
        <v>361</v>
      </c>
      <c r="AI91" s="62" t="s">
        <v>362</v>
      </c>
      <c r="AJ91" s="62" t="s">
        <v>317</v>
      </c>
    </row>
    <row r="92" spans="28:36">
      <c r="AB92" s="104">
        <f t="shared" si="3"/>
        <v>12</v>
      </c>
      <c r="AC92" s="63" t="s">
        <v>363</v>
      </c>
      <c r="AF92" s="62">
        <f t="shared" si="2"/>
        <v>19</v>
      </c>
      <c r="AG92" s="62" t="str">
        <f t="shared" si="1"/>
        <v>600 MCM Cable CU</v>
      </c>
      <c r="AH92" s="62" t="s">
        <v>364</v>
      </c>
      <c r="AI92" s="62" t="s">
        <v>365</v>
      </c>
      <c r="AJ92" s="62" t="s">
        <v>317</v>
      </c>
    </row>
    <row r="93" spans="28:36">
      <c r="AB93" s="104">
        <f t="shared" si="3"/>
        <v>13</v>
      </c>
      <c r="AC93" s="63" t="s">
        <v>366</v>
      </c>
      <c r="AF93" s="62">
        <f t="shared" si="2"/>
        <v>20</v>
      </c>
      <c r="AG93" s="62" t="str">
        <f t="shared" si="1"/>
        <v>750 MCM Cable CU</v>
      </c>
      <c r="AH93" s="62" t="s">
        <v>367</v>
      </c>
      <c r="AI93" s="62" t="s">
        <v>368</v>
      </c>
      <c r="AJ93" s="62" t="s">
        <v>317</v>
      </c>
    </row>
    <row r="94" spans="28:36">
      <c r="AB94" s="104">
        <f t="shared" si="3"/>
        <v>14</v>
      </c>
      <c r="AC94" s="63" t="s">
        <v>369</v>
      </c>
      <c r="AF94" s="62">
        <f t="shared" si="2"/>
        <v>21</v>
      </c>
      <c r="AG94" s="62" t="str">
        <f t="shared" si="1"/>
        <v>1000 MCM Cable CU</v>
      </c>
      <c r="AH94" s="62" t="s">
        <v>370</v>
      </c>
      <c r="AI94" s="62" t="s">
        <v>371</v>
      </c>
      <c r="AJ94" s="62" t="s">
        <v>317</v>
      </c>
    </row>
    <row r="95" spans="28:36">
      <c r="AB95" s="104">
        <f t="shared" si="3"/>
        <v>15</v>
      </c>
      <c r="AC95" s="63" t="s">
        <v>372</v>
      </c>
    </row>
    <row r="96" spans="28:36">
      <c r="AB96" s="104">
        <f t="shared" si="3"/>
        <v>16</v>
      </c>
      <c r="AC96" s="63" t="s">
        <v>373</v>
      </c>
      <c r="AF96" s="62" t="e">
        <f>VLOOKUP(AF72,AF74:AG94,2)</f>
        <v>#REF!</v>
      </c>
    </row>
    <row r="97" spans="28:29">
      <c r="AB97" s="104">
        <f t="shared" si="3"/>
        <v>17</v>
      </c>
      <c r="AC97" s="63" t="s">
        <v>374</v>
      </c>
    </row>
    <row r="98" spans="28:29">
      <c r="AB98" s="104">
        <f t="shared" si="3"/>
        <v>18</v>
      </c>
      <c r="AC98" s="63" t="s">
        <v>375</v>
      </c>
    </row>
    <row r="99" spans="28:29">
      <c r="AB99" s="104">
        <f t="shared" si="3"/>
        <v>19</v>
      </c>
      <c r="AC99" s="63" t="s">
        <v>376</v>
      </c>
    </row>
    <row r="100" spans="28:29">
      <c r="AB100" s="104">
        <f t="shared" si="3"/>
        <v>20</v>
      </c>
      <c r="AC100" s="63" t="s">
        <v>377</v>
      </c>
    </row>
    <row r="102" spans="28:29">
      <c r="AC102" s="62" t="e">
        <f>VLOOKUP(L21,AB81:AC100,2)</f>
        <v>#REF!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AS102"/>
  <sheetViews>
    <sheetView topLeftCell="S1" workbookViewId="0">
      <selection activeCell="AC14" sqref="AC14"/>
    </sheetView>
  </sheetViews>
  <sheetFormatPr defaultRowHeight="11.25"/>
  <cols>
    <col min="1" max="1" width="5" style="62" customWidth="1"/>
    <col min="2" max="2" width="35.140625" style="62" customWidth="1"/>
    <col min="3" max="3" width="2.7109375" style="64" customWidth="1"/>
    <col min="4" max="4" width="9.42578125" style="64" customWidth="1"/>
    <col min="5" max="5" width="8.5703125" style="64" customWidth="1"/>
    <col min="6" max="6" width="9.140625" style="64"/>
    <col min="7" max="7" width="7.140625" style="64" customWidth="1"/>
    <col min="8" max="8" width="11.7109375" style="62" customWidth="1"/>
    <col min="9" max="9" width="8.140625" style="62" customWidth="1"/>
    <col min="10" max="10" width="10.140625" style="62" customWidth="1"/>
    <col min="11" max="11" width="6.85546875" style="62" customWidth="1"/>
    <col min="12" max="12" width="9.140625" style="62"/>
    <col min="13" max="13" width="6" style="62" customWidth="1"/>
    <col min="14" max="22" width="9.140625" style="62"/>
    <col min="23" max="23" width="43.85546875" style="62" customWidth="1"/>
    <col min="24" max="26" width="9.140625" style="62"/>
    <col min="27" max="27" width="14.140625" style="62" customWidth="1"/>
    <col min="28" max="28" width="18.85546875" style="63" customWidth="1"/>
    <col min="29" max="29" width="17.42578125" style="62" customWidth="1"/>
    <col min="30" max="38" width="10.7109375" style="62" customWidth="1"/>
    <col min="39" max="39" width="15.85546875" style="62" customWidth="1"/>
    <col min="40" max="40" width="16.28515625" style="62" customWidth="1"/>
    <col min="41" max="16384" width="9.140625" style="62"/>
  </cols>
  <sheetData>
    <row r="1" spans="2:29">
      <c r="B1" s="138" t="s">
        <v>383</v>
      </c>
      <c r="C1" s="63" t="s">
        <v>234</v>
      </c>
      <c r="E1" s="65"/>
      <c r="H1" s="64"/>
      <c r="I1" s="64"/>
      <c r="J1" s="64"/>
      <c r="K1" s="64"/>
      <c r="L1" s="64"/>
      <c r="M1" s="64"/>
      <c r="N1" s="64"/>
      <c r="O1" s="64"/>
    </row>
    <row r="2" spans="2:29">
      <c r="B2" s="138" t="s">
        <v>217</v>
      </c>
      <c r="E2" s="65"/>
      <c r="H2" s="64"/>
      <c r="I2" s="64"/>
      <c r="J2" s="64"/>
      <c r="K2" s="64"/>
      <c r="L2" s="64"/>
      <c r="M2" s="64"/>
      <c r="N2" s="64"/>
      <c r="O2" s="64"/>
    </row>
    <row r="3" spans="2:29">
      <c r="C3" s="63" t="s">
        <v>235</v>
      </c>
      <c r="D3" s="63"/>
      <c r="E3" s="65"/>
      <c r="F3" s="63"/>
      <c r="G3" s="63"/>
      <c r="H3" s="63"/>
      <c r="I3" s="63"/>
      <c r="J3" s="64" t="str">
        <f>Input!G11</f>
        <v>3Y</v>
      </c>
      <c r="K3" s="64"/>
      <c r="L3" s="64"/>
      <c r="M3" s="64"/>
      <c r="N3" s="64"/>
      <c r="O3" s="63" t="s">
        <v>236</v>
      </c>
    </row>
    <row r="4" spans="2:29">
      <c r="C4" s="13" t="s">
        <v>108</v>
      </c>
      <c r="D4" s="16"/>
      <c r="E4" s="66"/>
      <c r="F4" s="16"/>
      <c r="G4" s="16"/>
      <c r="H4" s="16"/>
      <c r="I4" s="16"/>
      <c r="J4" s="16"/>
      <c r="K4" s="16"/>
      <c r="L4" s="16"/>
      <c r="M4" s="16"/>
      <c r="N4" s="16"/>
      <c r="O4" s="16" t="s">
        <v>237</v>
      </c>
    </row>
    <row r="5" spans="2:29">
      <c r="B5" s="62" t="s">
        <v>238</v>
      </c>
      <c r="C5" s="139" t="s">
        <v>206</v>
      </c>
      <c r="D5" s="455">
        <f>Input!G63</f>
        <v>500</v>
      </c>
      <c r="E5" s="141" t="s">
        <v>239</v>
      </c>
      <c r="F5" s="142">
        <v>1000</v>
      </c>
      <c r="G5" s="139" t="s">
        <v>240</v>
      </c>
      <c r="H5" s="455">
        <f>Input!G9</f>
        <v>480</v>
      </c>
      <c r="I5" s="140" t="s">
        <v>241</v>
      </c>
      <c r="J5" s="143">
        <f>IF(J3&lt;&gt;1,1.732,1)</f>
        <v>1.732</v>
      </c>
      <c r="K5" s="144" t="s">
        <v>115</v>
      </c>
      <c r="L5" s="140">
        <f>ROUND(((D5*F5)/(H5*J5)),0)</f>
        <v>601</v>
      </c>
      <c r="M5" s="145" t="s">
        <v>242</v>
      </c>
      <c r="N5" s="145"/>
      <c r="O5" s="13" t="s">
        <v>243</v>
      </c>
    </row>
    <row r="6" spans="2:29">
      <c r="B6" s="62" t="s">
        <v>238</v>
      </c>
      <c r="C6" s="16" t="s">
        <v>206</v>
      </c>
      <c r="D6" s="67" t="str">
        <f>TEXT(D5, "#,##0")</f>
        <v>500</v>
      </c>
      <c r="E6" s="68" t="s">
        <v>239</v>
      </c>
      <c r="F6" s="67" t="str">
        <f>TEXT(F5, "#,##0")</f>
        <v>1,000</v>
      </c>
      <c r="G6" s="16" t="s">
        <v>240</v>
      </c>
      <c r="H6" s="67">
        <f>VALUE(H5)</f>
        <v>480</v>
      </c>
      <c r="I6" s="67" t="s">
        <v>241</v>
      </c>
      <c r="J6" s="70">
        <f>VALUE(J5)</f>
        <v>1.732</v>
      </c>
      <c r="K6" s="71" t="s">
        <v>115</v>
      </c>
      <c r="L6" s="67" t="str">
        <f>TEXT(L5, "#,##0")</f>
        <v>601</v>
      </c>
      <c r="M6" s="72" t="s">
        <v>242</v>
      </c>
      <c r="N6" s="72"/>
      <c r="O6" s="13" t="str">
        <f>CONCATENATE(B6,C6,D6,E6,F6,G6,H6,I6,J6,K6,L6,M6)</f>
        <v>Transformer FLA - Formula ( 500 KVA x 1,000 ) ÷ ( 480 SV x 1.732 ) = 601 FLA</v>
      </c>
    </row>
    <row r="7" spans="2:29">
      <c r="C7" s="16" t="s">
        <v>244</v>
      </c>
      <c r="D7" s="67" t="str">
        <f>TEXT(D6, "#,##0")</f>
        <v>500</v>
      </c>
      <c r="E7" s="68" t="s">
        <v>245</v>
      </c>
      <c r="F7" s="67"/>
      <c r="G7" s="16"/>
      <c r="H7" s="67"/>
      <c r="I7" s="67"/>
      <c r="J7" s="67"/>
      <c r="K7" s="71"/>
      <c r="L7" s="67"/>
      <c r="M7" s="72"/>
      <c r="N7" s="72"/>
      <c r="O7" s="13" t="str">
        <f>CONCATENATE(C7,D7,E7)</f>
        <v xml:space="preserve"> &lt; 500 KVA</v>
      </c>
    </row>
    <row r="8" spans="2:29">
      <c r="C8" s="13" t="s">
        <v>246</v>
      </c>
      <c r="D8" s="16"/>
      <c r="E8" s="66"/>
      <c r="F8" s="16"/>
      <c r="G8" s="16"/>
      <c r="H8" s="16"/>
      <c r="I8" s="16"/>
      <c r="J8" s="16"/>
      <c r="K8" s="16"/>
      <c r="L8" s="67"/>
      <c r="M8" s="16"/>
      <c r="N8" s="16"/>
      <c r="O8" s="16"/>
    </row>
    <row r="9" spans="2:29">
      <c r="B9" s="62" t="s">
        <v>247</v>
      </c>
      <c r="C9" s="139" t="s">
        <v>206</v>
      </c>
      <c r="D9" s="140">
        <v>100</v>
      </c>
      <c r="E9" s="139" t="s">
        <v>240</v>
      </c>
      <c r="F9" s="146">
        <v>0.9</v>
      </c>
      <c r="G9" s="147" t="s">
        <v>248</v>
      </c>
      <c r="H9" s="146">
        <f>Input!G64</f>
        <v>3</v>
      </c>
      <c r="I9" s="148" t="s">
        <v>249</v>
      </c>
      <c r="J9" s="149">
        <f>ROUND(((D9/(F9*H9))),2)</f>
        <v>37.04</v>
      </c>
      <c r="K9" s="76"/>
      <c r="L9" s="16"/>
      <c r="M9" s="16"/>
      <c r="N9" s="16"/>
      <c r="O9" s="13" t="s">
        <v>250</v>
      </c>
    </row>
    <row r="10" spans="2:29">
      <c r="B10" s="62" t="s">
        <v>247</v>
      </c>
      <c r="C10" s="16" t="s">
        <v>206</v>
      </c>
      <c r="D10" s="67" t="str">
        <f>TEXT(D9, "#,##0")</f>
        <v>100</v>
      </c>
      <c r="E10" s="16" t="s">
        <v>240</v>
      </c>
      <c r="F10" s="67" t="str">
        <f>TEXT(F9, "0.0")</f>
        <v>0.9</v>
      </c>
      <c r="G10" s="73" t="s">
        <v>248</v>
      </c>
      <c r="H10" s="67" t="str">
        <f>TEXT(H9, "0.0")</f>
        <v>3.0</v>
      </c>
      <c r="I10" s="74" t="s">
        <v>249</v>
      </c>
      <c r="J10" s="67" t="str">
        <f>TEXT(J9, "0.00")</f>
        <v>37.04</v>
      </c>
      <c r="K10" s="16" t="s">
        <v>251</v>
      </c>
      <c r="L10" s="16"/>
      <c r="M10" s="16"/>
      <c r="N10" s="16"/>
      <c r="O10" s="13" t="str">
        <f>CONCATENATE(B10,C10,D10,E10,F10,G10,H10,I10,J10,K10)</f>
        <v>Transformer Multiplier TM - Formula  ( 100 ) ÷ ( 0.9 x 3.0 %Z ) = 37.04 TM</v>
      </c>
      <c r="AB10" s="63" t="s">
        <v>169</v>
      </c>
      <c r="AC10" s="270">
        <f>IF(Input!$G$54=AB10,1,0)</f>
        <v>0</v>
      </c>
    </row>
    <row r="11" spans="2:29">
      <c r="C11" s="16"/>
      <c r="D11" s="67"/>
      <c r="E11" s="16"/>
      <c r="F11" s="67"/>
      <c r="G11" s="73"/>
      <c r="H11" s="67"/>
      <c r="I11" s="74"/>
      <c r="J11" s="67"/>
      <c r="K11" s="16"/>
      <c r="L11" s="16"/>
      <c r="M11" s="16"/>
      <c r="N11" s="16"/>
      <c r="O11" s="13"/>
      <c r="AB11" s="63" t="s">
        <v>170</v>
      </c>
      <c r="AC11" s="270">
        <f>IF(Input!$G$54=AB11,1,0)</f>
        <v>0</v>
      </c>
    </row>
    <row r="12" spans="2:29">
      <c r="C12" s="13" t="s">
        <v>252</v>
      </c>
      <c r="D12" s="16"/>
      <c r="E12" s="66"/>
      <c r="F12" s="16"/>
      <c r="G12" s="16"/>
      <c r="H12" s="16"/>
      <c r="I12" s="16"/>
      <c r="J12" s="16"/>
      <c r="K12" s="16"/>
      <c r="L12" s="16"/>
      <c r="M12" s="16"/>
      <c r="N12" s="16"/>
      <c r="O12" s="16"/>
      <c r="AB12" s="63" t="s">
        <v>171</v>
      </c>
      <c r="AC12" s="270">
        <f>IF(Input!$G$54=AB12,1,0)</f>
        <v>1</v>
      </c>
    </row>
    <row r="13" spans="2:29">
      <c r="B13" s="62" t="s">
        <v>253</v>
      </c>
      <c r="C13" s="139" t="s">
        <v>254</v>
      </c>
      <c r="D13" s="142">
        <f>L5</f>
        <v>601</v>
      </c>
      <c r="E13" s="150" t="s">
        <v>255</v>
      </c>
      <c r="F13" s="151">
        <f>J9</f>
        <v>37.04</v>
      </c>
      <c r="G13" s="139" t="s">
        <v>256</v>
      </c>
      <c r="H13" s="146">
        <f>Input!G62</f>
        <v>1</v>
      </c>
      <c r="I13" s="139" t="s">
        <v>257</v>
      </c>
      <c r="J13" s="450" t="e">
        <f>#REF!</f>
        <v>#REF!</v>
      </c>
      <c r="K13" s="152" t="s">
        <v>258</v>
      </c>
      <c r="L13" s="142" t="e">
        <f>ROUND((((D14*F14)*H14)+J14),0)</f>
        <v>#REF!</v>
      </c>
      <c r="M13" s="153" t="s">
        <v>259</v>
      </c>
      <c r="N13" s="80"/>
      <c r="O13" s="13" t="s">
        <v>260</v>
      </c>
      <c r="AB13" s="63" t="s">
        <v>172</v>
      </c>
      <c r="AC13" s="270">
        <f>IF(Input!$G$54=AB13,1,0)</f>
        <v>0</v>
      </c>
    </row>
    <row r="14" spans="2:29">
      <c r="B14" s="62" t="s">
        <v>253</v>
      </c>
      <c r="C14" s="16" t="s">
        <v>254</v>
      </c>
      <c r="D14" s="67" t="str">
        <f>TEXT(D13, "#,##0")</f>
        <v>601</v>
      </c>
      <c r="E14" s="77" t="s">
        <v>255</v>
      </c>
      <c r="F14" s="67" t="str">
        <f>TEXT(F13, "#,##0.00")</f>
        <v>37.04</v>
      </c>
      <c r="G14" s="16" t="s">
        <v>256</v>
      </c>
      <c r="H14" s="67" t="str">
        <f>TEXT(H13, "#,##0.0")</f>
        <v>1.0</v>
      </c>
      <c r="I14" s="16" t="s">
        <v>257</v>
      </c>
      <c r="J14" s="67" t="e">
        <f>TEXT(J13, "#,##0")</f>
        <v>#REF!</v>
      </c>
      <c r="K14" s="79" t="s">
        <v>258</v>
      </c>
      <c r="L14" s="67" t="e">
        <f>TEXT(L13, "#,##0")</f>
        <v>#REF!</v>
      </c>
      <c r="M14" s="80" t="s">
        <v>259</v>
      </c>
      <c r="N14" s="80"/>
      <c r="O14" s="13" t="e">
        <f>CONCATENATE(B14,C14,D14,E14,F14,G14,H14,I14,J14,K14,L14,M14)</f>
        <v>#REF!</v>
      </c>
      <c r="AB14" s="63" t="s">
        <v>158</v>
      </c>
      <c r="AC14" s="270">
        <f>IF(Input!$G$54=AB14,2,0)</f>
        <v>0</v>
      </c>
    </row>
    <row r="15" spans="2:29">
      <c r="C15" s="63" t="s">
        <v>261</v>
      </c>
      <c r="D15" s="16"/>
      <c r="E15" s="66"/>
      <c r="F15" s="16"/>
      <c r="G15" s="16"/>
      <c r="H15" s="16"/>
      <c r="I15" s="16"/>
      <c r="J15" s="67"/>
      <c r="K15" s="79"/>
      <c r="L15" s="67" t="e">
        <f>TEXT(L14, "#,##0")</f>
        <v>#REF!</v>
      </c>
      <c r="M15" s="80" t="s">
        <v>259</v>
      </c>
      <c r="N15" s="80"/>
      <c r="O15" s="13" t="e">
        <f>CONCATENATE(L15,M15)</f>
        <v>#REF!</v>
      </c>
      <c r="AB15" s="63" t="s">
        <v>173</v>
      </c>
      <c r="AC15" s="270">
        <f>IF(Input!$G$54=AB15,1,0)</f>
        <v>0</v>
      </c>
    </row>
    <row r="16" spans="2:29">
      <c r="C16" s="63"/>
      <c r="D16" s="16"/>
      <c r="E16" s="66"/>
      <c r="F16" s="16"/>
      <c r="G16" s="16"/>
      <c r="H16" s="16"/>
      <c r="I16" s="16"/>
      <c r="J16" s="67"/>
      <c r="K16" s="79"/>
      <c r="L16" s="67"/>
      <c r="M16" s="80"/>
      <c r="N16" s="80"/>
      <c r="O16" s="13"/>
      <c r="AB16" s="63" t="s">
        <v>174</v>
      </c>
      <c r="AC16" s="270">
        <f>IF(Input!$G$54=AB16,1,0)</f>
        <v>0</v>
      </c>
    </row>
    <row r="17" spans="2:45">
      <c r="C17" s="63"/>
      <c r="D17" s="16"/>
      <c r="E17" s="66"/>
      <c r="F17" s="16"/>
      <c r="G17" s="16"/>
      <c r="H17" s="16"/>
      <c r="I17" s="16"/>
      <c r="J17" s="67"/>
      <c r="K17" s="79"/>
      <c r="L17" s="293" t="e">
        <f>ROUND((((D14*F14)*H14)+J14)/1000,1)</f>
        <v>#REF!</v>
      </c>
      <c r="M17" s="64" t="s">
        <v>488</v>
      </c>
      <c r="N17" s="80"/>
      <c r="O17" s="13"/>
      <c r="P17" s="171" t="e">
        <f>CONCATENATE(L17,M17)</f>
        <v>#REF!</v>
      </c>
      <c r="AB17" s="63" t="s">
        <v>175</v>
      </c>
      <c r="AC17" s="270">
        <f>IF(Input!$G$54=AB17,1,0)</f>
        <v>0</v>
      </c>
    </row>
    <row r="18" spans="2:45">
      <c r="C18" s="63"/>
      <c r="D18" s="16"/>
      <c r="E18" s="66"/>
      <c r="F18" s="16"/>
      <c r="G18" s="16"/>
      <c r="H18" s="16"/>
      <c r="I18" s="16"/>
      <c r="J18" s="67"/>
      <c r="K18" s="79"/>
      <c r="L18" s="67" t="str">
        <f>Input!G44</f>
        <v>CONDUIT</v>
      </c>
      <c r="M18" s="80"/>
      <c r="N18" s="80"/>
      <c r="O18" s="13"/>
    </row>
    <row r="19" spans="2:45">
      <c r="C19" s="13" t="s">
        <v>262</v>
      </c>
      <c r="D19" s="63"/>
      <c r="E19" s="63"/>
      <c r="AB19" s="63" t="s">
        <v>379</v>
      </c>
      <c r="AC19" s="62">
        <f>SUM(AC10:AC17)</f>
        <v>1</v>
      </c>
    </row>
    <row r="20" spans="2:45">
      <c r="C20" s="13" t="s">
        <v>108</v>
      </c>
      <c r="D20" s="16"/>
      <c r="E20" s="16"/>
      <c r="F20" s="16"/>
      <c r="G20" s="16"/>
      <c r="H20" s="2"/>
      <c r="I20" s="2"/>
      <c r="J20" s="2"/>
      <c r="K20" s="2"/>
      <c r="L20" s="2"/>
      <c r="M20" s="2"/>
      <c r="P20" s="64"/>
      <c r="Q20" s="64"/>
      <c r="AB20" s="63" t="s">
        <v>380</v>
      </c>
      <c r="AC20" s="270">
        <f>IF(Input!G49="CU",0,IF(Input!G49="AL",2,"ERROR"))</f>
        <v>0</v>
      </c>
    </row>
    <row r="21" spans="2:45">
      <c r="B21" s="62" t="s">
        <v>263</v>
      </c>
      <c r="C21" s="139" t="s">
        <v>206</v>
      </c>
      <c r="D21" s="154">
        <f>IF(J5=1,2,1.732)</f>
        <v>1.732</v>
      </c>
      <c r="E21" s="155" t="s">
        <v>248</v>
      </c>
      <c r="F21" s="455">
        <f>Input!G45</f>
        <v>30</v>
      </c>
      <c r="G21" s="156" t="s">
        <v>264</v>
      </c>
      <c r="H21" s="142" t="e">
        <f>L13</f>
        <v>#REF!</v>
      </c>
      <c r="I21" s="140" t="s">
        <v>378</v>
      </c>
      <c r="J21" s="142">
        <f>AA74</f>
        <v>22185</v>
      </c>
      <c r="K21" s="157" t="s">
        <v>265</v>
      </c>
      <c r="L21" s="455">
        <f>IF(L18="BUSWAY",1,Input!G48)</f>
        <v>0</v>
      </c>
      <c r="M21" s="158" t="s">
        <v>266</v>
      </c>
      <c r="N21" s="452">
        <f>Input!G9</f>
        <v>480</v>
      </c>
      <c r="O21" s="160" t="s">
        <v>267</v>
      </c>
      <c r="P21" s="161" t="e">
        <f>ROUND((D21*F21*H21)/(J21*L21*N21),3)</f>
        <v>#REF!</v>
      </c>
      <c r="Q21" s="86"/>
      <c r="R21" s="87" t="s">
        <v>268</v>
      </c>
      <c r="S21" s="87" t="s">
        <v>269</v>
      </c>
      <c r="T21" s="87"/>
      <c r="U21" s="87"/>
      <c r="V21" s="87"/>
    </row>
    <row r="22" spans="2:45">
      <c r="B22" s="62" t="s">
        <v>263</v>
      </c>
      <c r="C22" s="16" t="s">
        <v>206</v>
      </c>
      <c r="D22" s="67" t="str">
        <f>TEXT(D21, "general")</f>
        <v>1.732</v>
      </c>
      <c r="E22" s="81" t="s">
        <v>248</v>
      </c>
      <c r="F22" s="67" t="str">
        <f>TEXT(F21, "0")</f>
        <v>30</v>
      </c>
      <c r="G22" s="82" t="s">
        <v>264</v>
      </c>
      <c r="H22" s="67" t="e">
        <f>TEXT(H21, "#,##0")</f>
        <v>#REF!</v>
      </c>
      <c r="I22" s="88" t="str">
        <f>I21</f>
        <v xml:space="preserve"> TLC ) ÷ ( </v>
      </c>
      <c r="J22" s="67" t="str">
        <f>TEXT(J21, "#,##0")</f>
        <v>22,185</v>
      </c>
      <c r="K22" s="83" t="s">
        <v>265</v>
      </c>
      <c r="L22" s="67" t="str">
        <f>TEXT(L21, "0")</f>
        <v>0</v>
      </c>
      <c r="M22" s="84" t="s">
        <v>266</v>
      </c>
      <c r="N22" s="67" t="str">
        <f>TEXT(N21, "0")</f>
        <v>480</v>
      </c>
      <c r="O22" s="85" t="s">
        <v>267</v>
      </c>
      <c r="P22" s="67" t="e">
        <f>TEXT(P21, "0.000")</f>
        <v>#REF!</v>
      </c>
      <c r="Q22" s="67"/>
      <c r="R22" s="87" t="s">
        <v>268</v>
      </c>
      <c r="S22" s="87" t="e">
        <f>CONCATENATE(B22,C22,D22,E22,F22,G22,H22,I22,J22,K22,L22,M22,N22,O22,P22,R22)</f>
        <v>#REF!</v>
      </c>
      <c r="T22" s="87"/>
      <c r="U22" s="87"/>
      <c r="AB22" s="63" t="s">
        <v>110</v>
      </c>
      <c r="AC22" s="62">
        <f>SUM(AC19:AC20)</f>
        <v>1</v>
      </c>
    </row>
    <row r="23" spans="2:45">
      <c r="C23" s="16"/>
      <c r="D23" s="81"/>
      <c r="E23" s="81"/>
      <c r="F23" s="82"/>
      <c r="G23" s="82"/>
      <c r="H23" s="88"/>
      <c r="I23" s="88"/>
      <c r="J23" s="83"/>
      <c r="K23" s="83"/>
      <c r="L23" s="84"/>
      <c r="M23" s="84"/>
      <c r="N23" s="85"/>
      <c r="O23" s="85"/>
      <c r="P23" s="87"/>
      <c r="Q23" s="87"/>
      <c r="R23" s="87"/>
      <c r="S23" s="87"/>
      <c r="T23" s="87"/>
      <c r="U23" s="87"/>
    </row>
    <row r="24" spans="2:45">
      <c r="C24" s="13" t="s">
        <v>270</v>
      </c>
      <c r="D24" s="16"/>
      <c r="E24" s="16"/>
      <c r="F24" s="16"/>
      <c r="G24" s="16"/>
      <c r="H24" s="2"/>
      <c r="I24" s="2"/>
      <c r="J24" s="16"/>
      <c r="K24" s="2"/>
      <c r="L24" s="2"/>
      <c r="M24" s="2"/>
    </row>
    <row r="25" spans="2:45">
      <c r="B25" s="62" t="s">
        <v>271</v>
      </c>
      <c r="C25" s="162" t="s">
        <v>272</v>
      </c>
      <c r="D25" s="159">
        <v>1</v>
      </c>
      <c r="E25" s="163" t="s">
        <v>240</v>
      </c>
      <c r="F25" s="159">
        <v>1</v>
      </c>
      <c r="G25" s="164" t="s">
        <v>273</v>
      </c>
      <c r="H25" s="161" t="e">
        <f>P21</f>
        <v>#REF!</v>
      </c>
      <c r="I25" s="165" t="s">
        <v>274</v>
      </c>
      <c r="J25" s="161" t="e">
        <f>ROUND(D25/(F25+H25),3)</f>
        <v>#REF!</v>
      </c>
      <c r="K25" s="166" t="s">
        <v>275</v>
      </c>
      <c r="L25" s="16"/>
      <c r="M25" s="16"/>
      <c r="S25" s="87" t="s">
        <v>269</v>
      </c>
    </row>
    <row r="26" spans="2:45">
      <c r="B26" s="62" t="s">
        <v>271</v>
      </c>
      <c r="C26" s="64" t="s">
        <v>272</v>
      </c>
      <c r="D26" s="67" t="str">
        <f>TEXT(D25, "0")</f>
        <v>1</v>
      </c>
      <c r="E26" s="88" t="s">
        <v>240</v>
      </c>
      <c r="F26" s="67" t="str">
        <f>TEXT(F25, "0")</f>
        <v>1</v>
      </c>
      <c r="G26" s="89" t="s">
        <v>273</v>
      </c>
      <c r="H26" s="67" t="e">
        <f>TEXT(H25, "0.000")</f>
        <v>#REF!</v>
      </c>
      <c r="I26" s="90" t="s">
        <v>274</v>
      </c>
      <c r="J26" s="67" t="e">
        <f>TEXT(J25, "0.000")</f>
        <v>#REF!</v>
      </c>
      <c r="K26" s="91" t="s">
        <v>275</v>
      </c>
      <c r="L26" s="16"/>
      <c r="M26" s="16"/>
      <c r="S26" s="87" t="e">
        <f>CONCATENATE(B26,C26,D26,E26,F26,G26,H26,I26,J26,K26)</f>
        <v>#REF!</v>
      </c>
    </row>
    <row r="27" spans="2:45">
      <c r="D27" s="92"/>
      <c r="E27" s="92"/>
      <c r="F27" s="89"/>
      <c r="G27" s="89"/>
      <c r="H27" s="90"/>
      <c r="I27" s="90"/>
      <c r="J27" s="91"/>
      <c r="K27" s="91"/>
      <c r="L27" s="16"/>
      <c r="M27" s="16"/>
      <c r="AB27" s="63">
        <f>AC22</f>
        <v>1</v>
      </c>
      <c r="AC27" s="93"/>
    </row>
    <row r="28" spans="2:45">
      <c r="C28" s="63" t="s">
        <v>276</v>
      </c>
      <c r="L28" s="28"/>
      <c r="M28" s="28"/>
    </row>
    <row r="29" spans="2:45">
      <c r="B29" s="62" t="s">
        <v>277</v>
      </c>
      <c r="C29" s="162" t="s">
        <v>206</v>
      </c>
      <c r="D29" s="167" t="e">
        <f>H21</f>
        <v>#REF!</v>
      </c>
      <c r="E29" s="168" t="s">
        <v>381</v>
      </c>
      <c r="F29" s="161" t="e">
        <f>J25</f>
        <v>#REF!</v>
      </c>
      <c r="G29" s="169" t="s">
        <v>278</v>
      </c>
      <c r="H29" s="167" t="e">
        <f>ROUND((D29*F29),0)</f>
        <v>#REF!</v>
      </c>
      <c r="I29" s="170" t="s">
        <v>279</v>
      </c>
      <c r="J29" s="13"/>
      <c r="K29" s="13"/>
      <c r="S29" s="87" t="s">
        <v>269</v>
      </c>
      <c r="AB29" s="63">
        <f>IF($AB$27=1,AD29,IF($AB$27=2,AE29,IF($AB$27=3,AF29,IF($AB$27=4,AG29,"ERROR"))))</f>
        <v>1</v>
      </c>
      <c r="AD29" s="62">
        <v>1</v>
      </c>
      <c r="AE29" s="62">
        <v>2</v>
      </c>
      <c r="AF29" s="62">
        <v>3</v>
      </c>
      <c r="AG29" s="62">
        <v>4</v>
      </c>
    </row>
    <row r="30" spans="2:45">
      <c r="B30" s="62" t="s">
        <v>277</v>
      </c>
      <c r="C30" s="64" t="s">
        <v>206</v>
      </c>
      <c r="D30" s="67" t="e">
        <f>TEXT(D29, "#,##0")</f>
        <v>#REF!</v>
      </c>
      <c r="E30" s="95" t="str">
        <f>E29</f>
        <v xml:space="preserve"> TLC x </v>
      </c>
      <c r="F30" s="67" t="e">
        <f>TEXT(F29, "0.000")</f>
        <v>#REF!</v>
      </c>
      <c r="G30" s="96" t="s">
        <v>278</v>
      </c>
      <c r="H30" s="67" t="e">
        <f>TEXT(H29, "#,##0")</f>
        <v>#REF!</v>
      </c>
      <c r="I30" s="97" t="s">
        <v>279</v>
      </c>
      <c r="J30" s="13"/>
      <c r="K30" s="13"/>
      <c r="L30" s="62" t="e">
        <f>CONCATENATE(H30,I30)</f>
        <v>#REF!</v>
      </c>
      <c r="S30" s="87" t="e">
        <f>CONCATENATE(B30,C30,D30,E30,F30,G30,H30,I30)</f>
        <v>#REF!</v>
      </c>
      <c r="AB30" s="63" t="str">
        <f>IF(AB$27=1,AD30,IF(AB$27=2,AE30,IF(AB$27=3,AF30,IF(AB$27=4,AG30,IF(AB$27=7,AH30,IF(AB$27=8,AI30,IF(AB$27=9,AJ30,IF(AB$27=10,AK30,0))))))))</f>
        <v>Steel Conduit</v>
      </c>
      <c r="AC30" s="62" t="s">
        <v>280</v>
      </c>
      <c r="AD30" s="93" t="s">
        <v>281</v>
      </c>
      <c r="AE30" s="93" t="s">
        <v>282</v>
      </c>
      <c r="AF30" s="93" t="s">
        <v>281</v>
      </c>
      <c r="AG30" s="93" t="s">
        <v>282</v>
      </c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</row>
    <row r="31" spans="2:45">
      <c r="C31" s="16"/>
      <c r="D31" s="67"/>
      <c r="E31" s="16"/>
      <c r="F31" s="13"/>
      <c r="G31" s="13"/>
      <c r="H31" s="63"/>
      <c r="I31" s="16"/>
      <c r="J31" s="64"/>
      <c r="K31" s="64"/>
      <c r="L31" s="16"/>
      <c r="M31" s="16"/>
      <c r="AB31" s="63" t="str">
        <f>IF(AB$27=1,AD31,IF(AB$27=2,AE31,IF(AB$27=3,AF31,IF(AB$27=4,AG31,IF(AB$27=7,AH31,IF(AB$27=8,AI31,IF(AB$27=9,AJ31,IF(AB$27=10,AK31,0))))))))</f>
        <v>3 or 4 Single</v>
      </c>
      <c r="AD31" s="62" t="s">
        <v>283</v>
      </c>
      <c r="AE31" s="62" t="s">
        <v>283</v>
      </c>
      <c r="AF31" s="62" t="s">
        <v>283</v>
      </c>
      <c r="AG31" s="62" t="s">
        <v>283</v>
      </c>
    </row>
    <row r="32" spans="2:45">
      <c r="C32" s="16"/>
      <c r="D32" s="28"/>
      <c r="E32" s="98" t="e">
        <f>CONCATENATE(B30,C30,D30,E30,F30,G30,H30,I30)</f>
        <v>#REF!</v>
      </c>
      <c r="F32" s="75"/>
      <c r="G32" s="75"/>
      <c r="H32" s="69"/>
      <c r="I32" s="69"/>
      <c r="J32" s="64"/>
      <c r="K32" s="64"/>
      <c r="L32" s="16"/>
      <c r="M32" s="16"/>
      <c r="X32" s="62" t="s">
        <v>30</v>
      </c>
      <c r="Y32" s="456" t="str">
        <f>Input!G51</f>
        <v>#500</v>
      </c>
      <c r="Z32" s="138">
        <f>MATCH(Y32,AC$33:AC$53,0)</f>
        <v>18</v>
      </c>
      <c r="AB32" s="63" t="str">
        <f>IF(AB$27=1,AD32,IF(AB$27=2,AE32,IF(AB$27=3,AF32,IF(AB$27=4,AG32,IF(AB$27=7,AH32,IF(AB$27=8,AI32,IF(AB$27=9,AJ32,IF(AB$27=10,AK32,0))))))))</f>
        <v>Cables CU</v>
      </c>
      <c r="AD32" s="62" t="s">
        <v>284</v>
      </c>
      <c r="AE32" s="62" t="s">
        <v>284</v>
      </c>
      <c r="AF32" s="62" t="s">
        <v>285</v>
      </c>
      <c r="AG32" s="62" t="s">
        <v>285</v>
      </c>
    </row>
    <row r="33" spans="1:33">
      <c r="A33" s="93"/>
      <c r="C33" s="16"/>
      <c r="D33" s="28"/>
      <c r="E33" s="28"/>
      <c r="F33" s="75"/>
      <c r="G33" s="75"/>
      <c r="H33" s="2"/>
      <c r="I33" s="2"/>
      <c r="J33" s="64"/>
      <c r="K33" s="64"/>
      <c r="L33" s="64"/>
      <c r="M33" s="64"/>
      <c r="X33" s="62" t="s">
        <v>31</v>
      </c>
      <c r="Y33" s="93"/>
      <c r="AA33" s="62">
        <v>1</v>
      </c>
      <c r="AB33" s="63">
        <f t="shared" ref="AB33:AB53" si="0">IF($AB$27=1,AD33,IF($AB$27=2,AE33,IF($AB$27=3,AF33,IF($AB$27=4,AG33,"ERROR"))))</f>
        <v>389</v>
      </c>
      <c r="AC33" s="62" t="s">
        <v>286</v>
      </c>
      <c r="AD33" s="62">
        <v>389</v>
      </c>
      <c r="AE33" s="62">
        <v>389</v>
      </c>
      <c r="AF33" s="62">
        <v>237</v>
      </c>
      <c r="AG33" s="62">
        <v>237</v>
      </c>
    </row>
    <row r="34" spans="1:33">
      <c r="C34" s="13"/>
      <c r="E34" s="65"/>
      <c r="H34" s="64" t="e">
        <f>ROUND(ROUND((D29*F29),0)/1000,1)</f>
        <v>#REF!</v>
      </c>
      <c r="I34" s="64" t="s">
        <v>488</v>
      </c>
      <c r="J34" s="64"/>
      <c r="K34" s="64"/>
      <c r="L34" s="162" t="e">
        <f>CONCATENATE(H34,I34)</f>
        <v>#REF!</v>
      </c>
      <c r="M34" s="64"/>
      <c r="N34" s="64"/>
      <c r="O34" s="64"/>
      <c r="P34" s="64"/>
      <c r="Q34" s="64"/>
      <c r="R34" s="65"/>
      <c r="S34" s="65"/>
      <c r="T34" s="65"/>
      <c r="U34" s="65"/>
      <c r="V34" s="65"/>
      <c r="X34" s="62" t="s">
        <v>32</v>
      </c>
      <c r="Y34" s="93"/>
      <c r="AA34" s="62">
        <v>2</v>
      </c>
      <c r="AB34" s="63">
        <f t="shared" si="0"/>
        <v>617</v>
      </c>
      <c r="AC34" s="62" t="s">
        <v>287</v>
      </c>
      <c r="AD34" s="62">
        <v>617</v>
      </c>
      <c r="AE34" s="62">
        <v>617</v>
      </c>
      <c r="AF34" s="62">
        <v>376</v>
      </c>
      <c r="AG34" s="62">
        <v>376</v>
      </c>
    </row>
    <row r="35" spans="1:33">
      <c r="C35" s="65"/>
      <c r="D35" s="65"/>
      <c r="E35" s="65"/>
      <c r="F35" s="65"/>
      <c r="G35" s="65"/>
      <c r="H35" s="65"/>
      <c r="I35" s="65"/>
      <c r="J35" s="13"/>
      <c r="K35" s="13"/>
      <c r="L35" s="64"/>
      <c r="M35" s="64"/>
      <c r="N35" s="64"/>
      <c r="O35" s="64"/>
      <c r="P35" s="64"/>
      <c r="Q35" s="64"/>
      <c r="R35" s="65"/>
      <c r="S35" s="65"/>
      <c r="T35" s="65"/>
      <c r="U35" s="65"/>
      <c r="V35" s="65"/>
      <c r="X35" s="62" t="s">
        <v>33</v>
      </c>
      <c r="Y35" s="93"/>
      <c r="AA35" s="62">
        <v>3</v>
      </c>
      <c r="AB35" s="63">
        <f t="shared" si="0"/>
        <v>981</v>
      </c>
      <c r="AC35" s="62" t="s">
        <v>202</v>
      </c>
      <c r="AD35" s="62">
        <v>981</v>
      </c>
      <c r="AE35" s="62">
        <v>982</v>
      </c>
      <c r="AF35" s="62">
        <v>599</v>
      </c>
      <c r="AG35" s="62">
        <v>599</v>
      </c>
    </row>
    <row r="36" spans="1:33">
      <c r="C36" s="65"/>
      <c r="D36" s="65"/>
      <c r="E36" s="65"/>
      <c r="F36" s="65"/>
      <c r="G36" s="65"/>
      <c r="H36" s="65"/>
      <c r="I36" s="65"/>
      <c r="J36" s="64"/>
      <c r="K36" s="64"/>
      <c r="L36" s="64"/>
      <c r="M36" s="64"/>
      <c r="N36" s="64"/>
      <c r="O36" s="64"/>
      <c r="P36" s="65"/>
      <c r="Q36" s="65"/>
      <c r="R36" s="65"/>
      <c r="S36" s="65"/>
      <c r="T36" s="65"/>
      <c r="U36" s="65"/>
      <c r="V36" s="65"/>
      <c r="X36" s="62" t="s">
        <v>36</v>
      </c>
      <c r="Y36" s="93"/>
      <c r="AA36" s="62">
        <v>4</v>
      </c>
      <c r="AB36" s="63">
        <f t="shared" si="0"/>
        <v>1557</v>
      </c>
      <c r="AC36" s="62" t="s">
        <v>203</v>
      </c>
      <c r="AD36" s="62">
        <v>1557</v>
      </c>
      <c r="AE36" s="62">
        <v>1559</v>
      </c>
      <c r="AF36" s="62">
        <v>951</v>
      </c>
      <c r="AG36" s="62">
        <v>952</v>
      </c>
    </row>
    <row r="37" spans="1:33">
      <c r="A37" s="63" t="s">
        <v>288</v>
      </c>
      <c r="B37" s="63" t="s">
        <v>289</v>
      </c>
      <c r="D37" s="94"/>
      <c r="H37" s="64"/>
      <c r="I37" s="64"/>
      <c r="J37" s="99"/>
      <c r="K37" s="64"/>
      <c r="L37" s="94"/>
      <c r="M37" s="64"/>
      <c r="N37" s="94"/>
      <c r="O37" s="64"/>
      <c r="P37" s="86"/>
      <c r="Q37" s="86"/>
      <c r="R37" s="64"/>
      <c r="X37" s="62" t="s">
        <v>37</v>
      </c>
      <c r="Y37" s="93"/>
      <c r="AA37" s="62">
        <v>5</v>
      </c>
      <c r="AB37" s="63">
        <f t="shared" si="0"/>
        <v>2425</v>
      </c>
      <c r="AC37" s="62" t="s">
        <v>182</v>
      </c>
      <c r="AD37" s="62">
        <v>2425</v>
      </c>
      <c r="AE37" s="62">
        <v>2430</v>
      </c>
      <c r="AF37" s="62">
        <v>1481</v>
      </c>
      <c r="AG37" s="62">
        <v>1482</v>
      </c>
    </row>
    <row r="38" spans="1:33">
      <c r="A38" s="63" t="s">
        <v>13</v>
      </c>
      <c r="B38" s="63" t="s">
        <v>91</v>
      </c>
      <c r="D38" s="67"/>
      <c r="F38" s="67"/>
      <c r="H38" s="67"/>
      <c r="I38" s="64"/>
      <c r="J38" s="67"/>
      <c r="K38" s="64"/>
      <c r="L38" s="67"/>
      <c r="M38" s="64"/>
      <c r="N38" s="67"/>
      <c r="O38" s="64"/>
      <c r="P38" s="67"/>
      <c r="Q38" s="67"/>
      <c r="R38" s="67"/>
      <c r="S38" s="64"/>
      <c r="X38" s="62" t="s">
        <v>38</v>
      </c>
      <c r="Y38" s="93"/>
      <c r="AA38" s="62">
        <v>6</v>
      </c>
      <c r="AB38" s="63">
        <f t="shared" si="0"/>
        <v>3806</v>
      </c>
      <c r="AC38" s="62" t="s">
        <v>183</v>
      </c>
      <c r="AD38" s="62">
        <v>3806</v>
      </c>
      <c r="AE38" s="62">
        <v>3826</v>
      </c>
      <c r="AF38" s="62">
        <v>2346</v>
      </c>
      <c r="AG38" s="62">
        <v>2350</v>
      </c>
    </row>
    <row r="39" spans="1:33">
      <c r="A39" s="63" t="s">
        <v>92</v>
      </c>
      <c r="B39" s="63" t="s">
        <v>93</v>
      </c>
      <c r="C39" s="63"/>
      <c r="H39" s="64"/>
      <c r="I39" s="64"/>
      <c r="J39" s="64"/>
      <c r="K39" s="64"/>
      <c r="L39" s="65"/>
      <c r="M39" s="65"/>
      <c r="R39" s="64"/>
      <c r="X39" s="62" t="s">
        <v>39</v>
      </c>
      <c r="Y39" s="93"/>
      <c r="AA39" s="62">
        <v>7</v>
      </c>
      <c r="AB39" s="63">
        <f t="shared" si="0"/>
        <v>4774</v>
      </c>
      <c r="AC39" s="62" t="s">
        <v>185</v>
      </c>
      <c r="AD39" s="62">
        <v>4774</v>
      </c>
      <c r="AE39" s="62">
        <v>4811</v>
      </c>
      <c r="AF39" s="62">
        <v>2952</v>
      </c>
      <c r="AG39" s="62">
        <v>2961</v>
      </c>
    </row>
    <row r="40" spans="1:33">
      <c r="A40" s="63" t="s">
        <v>94</v>
      </c>
      <c r="B40" s="63" t="s">
        <v>95</v>
      </c>
      <c r="D40" s="94"/>
      <c r="H40" s="86"/>
      <c r="I40" s="64"/>
      <c r="J40" s="100"/>
      <c r="K40" s="64"/>
      <c r="L40" s="101"/>
      <c r="M40" s="64"/>
      <c r="N40" s="94"/>
      <c r="O40" s="64"/>
      <c r="P40" s="64"/>
      <c r="Q40" s="64"/>
      <c r="R40" s="64"/>
      <c r="AA40" s="62">
        <v>8</v>
      </c>
      <c r="AB40" s="63">
        <f t="shared" si="0"/>
        <v>5907</v>
      </c>
      <c r="AC40" s="62" t="s">
        <v>184</v>
      </c>
      <c r="AD40" s="62">
        <v>5907</v>
      </c>
      <c r="AE40" s="62">
        <v>6044</v>
      </c>
      <c r="AF40" s="62">
        <v>3713</v>
      </c>
      <c r="AG40" s="62">
        <v>3730</v>
      </c>
    </row>
    <row r="41" spans="1:33">
      <c r="A41" s="63" t="s">
        <v>57</v>
      </c>
      <c r="B41" s="63" t="s">
        <v>97</v>
      </c>
      <c r="D41" s="67"/>
      <c r="F41" s="67"/>
      <c r="H41" s="67"/>
      <c r="I41" s="64"/>
      <c r="J41" s="67"/>
      <c r="K41" s="64"/>
      <c r="L41" s="67"/>
      <c r="M41" s="64"/>
      <c r="N41" s="67"/>
      <c r="O41" s="64"/>
      <c r="P41" s="67"/>
      <c r="Q41" s="67"/>
      <c r="R41" s="67"/>
      <c r="S41" s="64"/>
      <c r="Z41" s="62">
        <f>Z32</f>
        <v>18</v>
      </c>
      <c r="AA41" s="62">
        <v>9</v>
      </c>
      <c r="AB41" s="63">
        <f t="shared" si="0"/>
        <v>7293</v>
      </c>
      <c r="AC41" s="62" t="s">
        <v>186</v>
      </c>
      <c r="AD41" s="62">
        <v>7293</v>
      </c>
      <c r="AE41" s="62">
        <v>7493</v>
      </c>
      <c r="AF41" s="62">
        <v>4645</v>
      </c>
      <c r="AG41" s="62">
        <v>4678</v>
      </c>
    </row>
    <row r="42" spans="1:33">
      <c r="A42" s="63" t="s">
        <v>100</v>
      </c>
      <c r="B42" s="63" t="s">
        <v>101</v>
      </c>
      <c r="C42" s="63"/>
      <c r="D42" s="65"/>
      <c r="E42" s="65"/>
      <c r="F42" s="65"/>
      <c r="G42" s="65"/>
      <c r="H42" s="65"/>
      <c r="I42" s="65"/>
      <c r="J42" s="64"/>
      <c r="K42" s="64"/>
      <c r="L42" s="65"/>
      <c r="M42" s="65"/>
      <c r="X42" s="93"/>
      <c r="AA42" s="62">
        <v>10</v>
      </c>
      <c r="AB42" s="63">
        <f t="shared" si="0"/>
        <v>8925</v>
      </c>
      <c r="AC42" s="62" t="s">
        <v>187</v>
      </c>
      <c r="AD42" s="62">
        <v>8925</v>
      </c>
      <c r="AE42" s="62">
        <v>9317</v>
      </c>
      <c r="AF42" s="62">
        <v>5777</v>
      </c>
      <c r="AG42" s="62">
        <v>5838</v>
      </c>
    </row>
    <row r="43" spans="1:33">
      <c r="A43" s="63" t="s">
        <v>290</v>
      </c>
      <c r="B43" s="63" t="s">
        <v>291</v>
      </c>
      <c r="D43" s="94"/>
      <c r="H43" s="100"/>
      <c r="I43" s="64"/>
      <c r="J43" s="94"/>
      <c r="K43" s="64"/>
      <c r="L43" s="99"/>
      <c r="M43" s="64"/>
      <c r="N43" s="94"/>
      <c r="O43" s="94"/>
      <c r="P43" s="94"/>
      <c r="Q43" s="64"/>
      <c r="W43" s="65"/>
      <c r="X43" s="65"/>
      <c r="Y43" s="65"/>
      <c r="AA43" s="62">
        <v>11</v>
      </c>
      <c r="AB43" s="63">
        <f t="shared" si="0"/>
        <v>10755</v>
      </c>
      <c r="AC43" s="62" t="s">
        <v>188</v>
      </c>
      <c r="AD43" s="62">
        <v>10755</v>
      </c>
      <c r="AE43" s="62">
        <v>11424</v>
      </c>
      <c r="AF43" s="62">
        <v>7187</v>
      </c>
      <c r="AG43" s="62">
        <v>7301</v>
      </c>
    </row>
    <row r="44" spans="1:33">
      <c r="A44" s="63" t="s">
        <v>52</v>
      </c>
      <c r="B44" s="63" t="s">
        <v>292</v>
      </c>
      <c r="D44" s="67"/>
      <c r="F44" s="67"/>
      <c r="H44" s="67"/>
      <c r="I44" s="64"/>
      <c r="J44" s="67"/>
      <c r="K44" s="64"/>
      <c r="L44" s="67"/>
      <c r="M44" s="64"/>
      <c r="N44" s="67"/>
      <c r="O44" s="67"/>
      <c r="P44" s="67"/>
      <c r="Q44" s="64"/>
      <c r="S44" s="64"/>
      <c r="W44" s="65"/>
      <c r="X44" s="65"/>
      <c r="Y44" s="65"/>
      <c r="AA44" s="62">
        <v>12</v>
      </c>
      <c r="AB44" s="63">
        <f t="shared" si="0"/>
        <v>12844</v>
      </c>
      <c r="AC44" s="62" t="s">
        <v>190</v>
      </c>
      <c r="AD44" s="62">
        <v>12844</v>
      </c>
      <c r="AE44" s="62">
        <v>13923</v>
      </c>
      <c r="AF44" s="62">
        <v>8826</v>
      </c>
      <c r="AG44" s="62">
        <v>9110</v>
      </c>
    </row>
    <row r="45" spans="1:33">
      <c r="A45" s="63" t="s">
        <v>102</v>
      </c>
      <c r="B45" s="63" t="s">
        <v>103</v>
      </c>
      <c r="J45" s="65"/>
      <c r="K45" s="65"/>
      <c r="L45" s="67"/>
      <c r="M45" s="64"/>
      <c r="R45" s="64"/>
      <c r="W45" s="65"/>
      <c r="X45" s="65"/>
      <c r="Y45" s="65"/>
      <c r="AA45" s="62">
        <v>13</v>
      </c>
      <c r="AB45" s="63">
        <f t="shared" si="0"/>
        <v>15082</v>
      </c>
      <c r="AC45" s="62" t="s">
        <v>191</v>
      </c>
      <c r="AD45" s="62">
        <v>15082</v>
      </c>
      <c r="AE45" s="62">
        <v>16673</v>
      </c>
      <c r="AF45" s="62">
        <v>10741</v>
      </c>
      <c r="AG45" s="62">
        <v>11174</v>
      </c>
    </row>
    <row r="46" spans="1:33">
      <c r="A46" s="63" t="s">
        <v>104</v>
      </c>
      <c r="B46" s="63" t="s">
        <v>293</v>
      </c>
      <c r="L46" s="65"/>
      <c r="M46" s="65"/>
      <c r="W46" s="65"/>
      <c r="X46" s="65"/>
      <c r="Y46" s="65"/>
      <c r="AA46" s="62">
        <v>14</v>
      </c>
      <c r="AB46" s="63">
        <f t="shared" si="0"/>
        <v>16483</v>
      </c>
      <c r="AC46" s="62" t="s">
        <v>192</v>
      </c>
      <c r="AD46" s="62">
        <v>16483</v>
      </c>
      <c r="AE46" s="62">
        <v>18594</v>
      </c>
      <c r="AF46" s="62">
        <v>12122</v>
      </c>
      <c r="AG46" s="62">
        <v>12862</v>
      </c>
    </row>
    <row r="47" spans="1:33">
      <c r="A47" s="63" t="s">
        <v>89</v>
      </c>
      <c r="B47" s="63" t="s">
        <v>90</v>
      </c>
      <c r="E47" s="16"/>
      <c r="L47" s="65"/>
      <c r="M47" s="65"/>
      <c r="X47" s="65"/>
      <c r="Y47" s="65"/>
      <c r="Z47" s="65"/>
      <c r="AA47" s="62">
        <v>15</v>
      </c>
      <c r="AB47" s="63">
        <f t="shared" si="0"/>
        <v>18177</v>
      </c>
      <c r="AC47" s="62" t="s">
        <v>193</v>
      </c>
      <c r="AD47" s="62">
        <v>18177</v>
      </c>
      <c r="AE47" s="62">
        <v>20868</v>
      </c>
      <c r="AF47" s="62">
        <v>13910</v>
      </c>
      <c r="AG47" s="62">
        <v>14923</v>
      </c>
    </row>
    <row r="48" spans="1:33">
      <c r="A48" s="63" t="s">
        <v>294</v>
      </c>
      <c r="B48" s="63" t="s">
        <v>295</v>
      </c>
      <c r="C48" s="16"/>
      <c r="D48" s="69"/>
      <c r="E48" s="77"/>
      <c r="F48" s="78"/>
      <c r="G48" s="16"/>
      <c r="H48" s="28"/>
      <c r="I48" s="16"/>
      <c r="J48" s="69"/>
      <c r="K48" s="79"/>
      <c r="L48" s="16"/>
      <c r="AA48" s="62">
        <v>16</v>
      </c>
      <c r="AB48" s="63">
        <f t="shared" si="0"/>
        <v>19704</v>
      </c>
      <c r="AC48" s="62" t="s">
        <v>194</v>
      </c>
      <c r="AD48" s="62">
        <v>19704</v>
      </c>
      <c r="AE48" s="62">
        <v>22737</v>
      </c>
      <c r="AF48" s="62">
        <v>15484</v>
      </c>
      <c r="AG48" s="62">
        <v>16813</v>
      </c>
    </row>
    <row r="49" spans="1:41">
      <c r="A49" s="63" t="s">
        <v>54</v>
      </c>
      <c r="B49" s="63" t="s">
        <v>296</v>
      </c>
      <c r="W49" s="65"/>
      <c r="X49" s="65"/>
      <c r="AA49" s="62">
        <v>17</v>
      </c>
      <c r="AB49" s="63">
        <f t="shared" si="0"/>
        <v>20566</v>
      </c>
      <c r="AC49" s="62" t="s">
        <v>195</v>
      </c>
      <c r="AD49" s="62">
        <v>20566</v>
      </c>
      <c r="AE49" s="62">
        <v>24297</v>
      </c>
      <c r="AF49" s="62">
        <v>16671</v>
      </c>
      <c r="AG49" s="62">
        <v>18506</v>
      </c>
    </row>
    <row r="50" spans="1:41">
      <c r="A50" s="63" t="s">
        <v>297</v>
      </c>
      <c r="B50" s="63" t="s">
        <v>298</v>
      </c>
      <c r="X50" s="65"/>
      <c r="Y50" s="65"/>
      <c r="AA50" s="62">
        <v>18</v>
      </c>
      <c r="AB50" s="63">
        <f t="shared" si="0"/>
        <v>22185</v>
      </c>
      <c r="AC50" s="62" t="s">
        <v>196</v>
      </c>
      <c r="AD50" s="62">
        <v>22185</v>
      </c>
      <c r="AE50" s="62">
        <v>26706</v>
      </c>
      <c r="AF50" s="62">
        <v>18756</v>
      </c>
      <c r="AG50" s="62">
        <v>21391</v>
      </c>
    </row>
    <row r="51" spans="1:41">
      <c r="A51" s="63" t="s">
        <v>96</v>
      </c>
      <c r="B51" s="63" t="s">
        <v>299</v>
      </c>
      <c r="K51" s="64"/>
      <c r="L51" s="16"/>
      <c r="AA51" s="62">
        <v>19</v>
      </c>
      <c r="AB51" s="63">
        <f t="shared" si="0"/>
        <v>22965</v>
      </c>
      <c r="AC51" s="1" t="s">
        <v>385</v>
      </c>
      <c r="AD51" s="62">
        <v>22965</v>
      </c>
      <c r="AE51" s="62">
        <v>28033</v>
      </c>
      <c r="AF51" s="62">
        <v>20093</v>
      </c>
      <c r="AG51" s="62">
        <v>23451</v>
      </c>
    </row>
    <row r="52" spans="1:41">
      <c r="A52" s="62" t="s">
        <v>98</v>
      </c>
      <c r="B52" s="62" t="s">
        <v>99</v>
      </c>
      <c r="AA52" s="62">
        <v>20</v>
      </c>
      <c r="AB52" s="63">
        <f t="shared" si="0"/>
        <v>24137</v>
      </c>
      <c r="AC52" s="1" t="s">
        <v>386</v>
      </c>
      <c r="AD52" s="62">
        <v>24137</v>
      </c>
      <c r="AE52" s="62">
        <v>29735</v>
      </c>
      <c r="AF52" s="62">
        <v>21766</v>
      </c>
      <c r="AG52" s="62">
        <v>25976</v>
      </c>
    </row>
    <row r="53" spans="1:41">
      <c r="A53" s="62" t="s">
        <v>105</v>
      </c>
      <c r="B53" s="62" t="s">
        <v>105</v>
      </c>
      <c r="AA53" s="62">
        <v>21</v>
      </c>
      <c r="AB53" s="63">
        <f t="shared" si="0"/>
        <v>25278</v>
      </c>
      <c r="AC53" s="1" t="s">
        <v>387</v>
      </c>
      <c r="AD53" s="62">
        <v>25278</v>
      </c>
      <c r="AE53" s="62">
        <v>31491</v>
      </c>
      <c r="AF53" s="62">
        <v>23478</v>
      </c>
      <c r="AG53" s="62">
        <v>28779</v>
      </c>
    </row>
    <row r="54" spans="1:41">
      <c r="A54" s="62" t="s">
        <v>105</v>
      </c>
      <c r="B54" s="62" t="s">
        <v>105</v>
      </c>
    </row>
    <row r="55" spans="1:41">
      <c r="A55" s="62" t="s">
        <v>105</v>
      </c>
      <c r="B55" s="62" t="s">
        <v>105</v>
      </c>
      <c r="AA55" s="138">
        <f>IF(ISNA(VLOOKUP(Z41,AA33:AB53,2)=TRUE),0,VLOOKUP(Z41,AA33:AB53,2))</f>
        <v>22185</v>
      </c>
      <c r="AB55" s="171" t="str">
        <f>IF(ISNA(VLOOKUP(Z41,AA33:AC53,3)=TRUE),0,VLOOKUP(Z41,AA33:AC53,3))</f>
        <v>#500</v>
      </c>
    </row>
    <row r="56" spans="1:41">
      <c r="A56" s="62" t="s">
        <v>105</v>
      </c>
      <c r="B56" s="62" t="s">
        <v>105</v>
      </c>
    </row>
    <row r="57" spans="1:41">
      <c r="A57" s="62" t="s">
        <v>105</v>
      </c>
      <c r="B57" s="62" t="s">
        <v>105</v>
      </c>
    </row>
    <row r="58" spans="1:41">
      <c r="A58" s="62" t="s">
        <v>105</v>
      </c>
      <c r="B58" s="62" t="s">
        <v>105</v>
      </c>
      <c r="AA58" s="62" t="str">
        <f>Input!G47</f>
        <v>3000 A</v>
      </c>
      <c r="AB58" s="62"/>
      <c r="AC58" s="62" t="s">
        <v>300</v>
      </c>
      <c r="AM58" s="62" t="s">
        <v>302</v>
      </c>
    </row>
    <row r="59" spans="1:41">
      <c r="A59" s="62" t="s">
        <v>105</v>
      </c>
      <c r="B59" s="62" t="s">
        <v>105</v>
      </c>
      <c r="X59" s="62" t="s">
        <v>34</v>
      </c>
      <c r="Y59" s="93"/>
      <c r="Z59" s="62">
        <f>IF(ISNA(MATCH(Y59,AC61:AC72,0)=TRUE),0,MATCH(Y59,AC61:AC72,0))</f>
        <v>0</v>
      </c>
      <c r="AB59" s="62"/>
      <c r="AL59" s="62">
        <v>1</v>
      </c>
      <c r="AM59" s="62" t="s">
        <v>303</v>
      </c>
      <c r="AN59" s="62">
        <v>23000</v>
      </c>
    </row>
    <row r="60" spans="1:41">
      <c r="A60" s="62" t="s">
        <v>105</v>
      </c>
      <c r="B60" s="62" t="s">
        <v>105</v>
      </c>
      <c r="X60" s="62" t="s">
        <v>35</v>
      </c>
      <c r="Y60" s="93"/>
      <c r="Z60" s="62">
        <f>IF(ISNA(MATCH(Y60,AI61:AI71,0)=TRUE),0,MATCH(Y60,AI61:AI71,0))</f>
        <v>0</v>
      </c>
      <c r="AA60" s="62" t="str">
        <f>Input!G49</f>
        <v>CU</v>
      </c>
      <c r="AB60" s="62"/>
      <c r="AE60" s="104" t="s">
        <v>454</v>
      </c>
      <c r="AF60" s="104" t="s">
        <v>455</v>
      </c>
      <c r="AM60" s="62">
        <v>2</v>
      </c>
      <c r="AN60" s="62" t="s">
        <v>304</v>
      </c>
      <c r="AO60" s="62">
        <v>34700</v>
      </c>
    </row>
    <row r="61" spans="1:41">
      <c r="X61" s="62" t="s">
        <v>40</v>
      </c>
      <c r="Y61" s="93"/>
      <c r="Z61" s="62">
        <f>IF(ISNA(MATCH(Y61,AM59:AM69,0)=TRUE),0,MATCH(Y61,AM59:AM69,0))</f>
        <v>0</v>
      </c>
      <c r="AA61" s="62">
        <f>MATCH(AA58,AC61:AC72,0)</f>
        <v>11</v>
      </c>
      <c r="AB61" s="62">
        <v>1</v>
      </c>
      <c r="AC61" s="62" t="s">
        <v>442</v>
      </c>
      <c r="AD61" s="62">
        <f>IF(AA$60="CU",AE61,AF61)</f>
        <v>18700</v>
      </c>
      <c r="AE61" s="62">
        <v>18700</v>
      </c>
      <c r="AF61" s="62">
        <v>23000</v>
      </c>
      <c r="AM61" s="62">
        <v>3</v>
      </c>
      <c r="AN61" s="62" t="s">
        <v>305</v>
      </c>
      <c r="AO61" s="62">
        <v>38300</v>
      </c>
    </row>
    <row r="62" spans="1:41">
      <c r="AB62" s="62">
        <v>2</v>
      </c>
      <c r="AC62" s="62" t="s">
        <v>443</v>
      </c>
      <c r="AD62" s="62">
        <f t="shared" ref="AD62:AD72" si="1">IF(AA$60="CU",AE62,AF62)</f>
        <v>23900</v>
      </c>
      <c r="AE62" s="62">
        <v>23900</v>
      </c>
      <c r="AF62" s="62">
        <v>34700</v>
      </c>
      <c r="AM62" s="62">
        <v>4</v>
      </c>
      <c r="AN62" s="62" t="s">
        <v>306</v>
      </c>
      <c r="AO62" s="62">
        <v>57500</v>
      </c>
    </row>
    <row r="63" spans="1:41">
      <c r="AB63" s="62">
        <v>3</v>
      </c>
      <c r="AC63" s="62" t="s">
        <v>444</v>
      </c>
      <c r="AD63" s="62">
        <f t="shared" si="1"/>
        <v>36500</v>
      </c>
      <c r="AE63" s="62">
        <v>36500</v>
      </c>
      <c r="AF63" s="62">
        <v>38300</v>
      </c>
      <c r="AM63" s="62">
        <v>5</v>
      </c>
      <c r="AN63" s="62" t="s">
        <v>307</v>
      </c>
      <c r="AO63" s="62">
        <v>89300</v>
      </c>
    </row>
    <row r="64" spans="1:41">
      <c r="AB64" s="62">
        <v>4</v>
      </c>
      <c r="AC64" s="62" t="s">
        <v>445</v>
      </c>
      <c r="AD64" s="62">
        <f t="shared" si="1"/>
        <v>49300</v>
      </c>
      <c r="AE64" s="62">
        <v>49300</v>
      </c>
      <c r="AF64" s="62">
        <v>57500</v>
      </c>
      <c r="AM64" s="62">
        <v>6</v>
      </c>
      <c r="AN64" s="62" t="s">
        <v>308</v>
      </c>
      <c r="AO64" s="62">
        <v>97100</v>
      </c>
    </row>
    <row r="65" spans="27:41">
      <c r="AB65" s="62">
        <v>5</v>
      </c>
      <c r="AC65" s="62" t="s">
        <v>446</v>
      </c>
      <c r="AD65" s="62">
        <f t="shared" si="1"/>
        <v>62900</v>
      </c>
      <c r="AE65" s="62">
        <v>62900</v>
      </c>
      <c r="AF65" s="62">
        <v>89300</v>
      </c>
      <c r="AM65" s="62">
        <v>7</v>
      </c>
      <c r="AN65" s="62" t="s">
        <v>309</v>
      </c>
      <c r="AO65" s="62">
        <v>104200</v>
      </c>
    </row>
    <row r="66" spans="27:41">
      <c r="AB66" s="62">
        <v>6</v>
      </c>
      <c r="AC66" s="62" t="s">
        <v>447</v>
      </c>
      <c r="AD66" s="62">
        <f t="shared" si="1"/>
        <v>76900</v>
      </c>
      <c r="AE66" s="62">
        <v>76900</v>
      </c>
      <c r="AF66" s="62">
        <v>97100</v>
      </c>
      <c r="AM66" s="62">
        <v>8</v>
      </c>
      <c r="AN66" s="62" t="s">
        <v>310</v>
      </c>
      <c r="AO66" s="62">
        <v>120500</v>
      </c>
    </row>
    <row r="67" spans="27:41">
      <c r="AB67" s="62">
        <v>7</v>
      </c>
      <c r="AC67" s="62" t="s">
        <v>448</v>
      </c>
      <c r="AD67" s="62">
        <f t="shared" si="1"/>
        <v>90100</v>
      </c>
      <c r="AE67" s="62">
        <v>90100</v>
      </c>
      <c r="AF67" s="62">
        <v>104200</v>
      </c>
      <c r="AM67" s="62">
        <v>9</v>
      </c>
      <c r="AN67" s="62" t="s">
        <v>311</v>
      </c>
      <c r="AO67" s="62">
        <v>135100</v>
      </c>
    </row>
    <row r="68" spans="27:41">
      <c r="AB68" s="62">
        <v>8</v>
      </c>
      <c r="AC68" s="62" t="s">
        <v>449</v>
      </c>
      <c r="AD68" s="62">
        <f t="shared" si="1"/>
        <v>101000</v>
      </c>
      <c r="AE68" s="62">
        <v>101000</v>
      </c>
      <c r="AF68" s="62">
        <v>120500</v>
      </c>
      <c r="AM68" s="62">
        <v>10</v>
      </c>
      <c r="AN68" s="62" t="s">
        <v>312</v>
      </c>
      <c r="AO68" s="62">
        <v>156300</v>
      </c>
    </row>
    <row r="69" spans="27:41">
      <c r="AB69" s="62">
        <v>9</v>
      </c>
      <c r="AC69" s="62" t="s">
        <v>450</v>
      </c>
      <c r="AD69" s="62">
        <f t="shared" si="1"/>
        <v>134200</v>
      </c>
      <c r="AE69" s="62">
        <v>134200</v>
      </c>
      <c r="AF69" s="62">
        <v>135100</v>
      </c>
      <c r="AM69" s="62">
        <v>11</v>
      </c>
      <c r="AN69" s="62" t="s">
        <v>313</v>
      </c>
      <c r="AO69" s="62">
        <v>175400</v>
      </c>
    </row>
    <row r="70" spans="27:41">
      <c r="AB70" s="62">
        <v>10</v>
      </c>
      <c r="AC70" s="62" t="s">
        <v>451</v>
      </c>
      <c r="AD70" s="62">
        <f t="shared" si="1"/>
        <v>180500</v>
      </c>
      <c r="AE70" s="62">
        <v>180500</v>
      </c>
      <c r="AF70" s="62">
        <v>156300</v>
      </c>
    </row>
    <row r="71" spans="27:41">
      <c r="AB71" s="62">
        <v>11</v>
      </c>
      <c r="AC71" s="62" t="s">
        <v>452</v>
      </c>
      <c r="AD71" s="62">
        <f t="shared" si="1"/>
        <v>204100</v>
      </c>
      <c r="AE71" s="62">
        <v>204100</v>
      </c>
      <c r="AF71" s="62">
        <v>175400</v>
      </c>
    </row>
    <row r="72" spans="27:41">
      <c r="AA72" s="138">
        <f>VLOOKUP(AA61,AB61:AD72,3)</f>
        <v>204100</v>
      </c>
      <c r="AB72" s="62">
        <v>12</v>
      </c>
      <c r="AC72" s="62" t="s">
        <v>453</v>
      </c>
      <c r="AD72" s="62">
        <f t="shared" si="1"/>
        <v>277800</v>
      </c>
      <c r="AE72" s="62">
        <v>277800</v>
      </c>
      <c r="AF72" s="62">
        <v>175400</v>
      </c>
    </row>
    <row r="74" spans="27:41">
      <c r="AA74" s="138">
        <f>IF(AB74="CONDUIT",AA55,AA72)</f>
        <v>22185</v>
      </c>
      <c r="AB74" s="63" t="str">
        <f>Input!G44</f>
        <v>CONDUIT</v>
      </c>
    </row>
    <row r="75" spans="27:41">
      <c r="AC75" s="102"/>
    </row>
    <row r="76" spans="27:41">
      <c r="AC76" s="63"/>
    </row>
    <row r="77" spans="27:41">
      <c r="AC77" s="103"/>
    </row>
    <row r="78" spans="27:41">
      <c r="AC78" s="63"/>
    </row>
    <row r="79" spans="27:41">
      <c r="AC79" s="104"/>
    </row>
    <row r="80" spans="27:41">
      <c r="AC80" s="104"/>
    </row>
    <row r="81" spans="28:29">
      <c r="AC81" s="104"/>
    </row>
    <row r="82" spans="28:29">
      <c r="AC82" s="104"/>
    </row>
    <row r="83" spans="28:29">
      <c r="AB83" s="104"/>
      <c r="AC83" s="63"/>
    </row>
    <row r="84" spans="28:29">
      <c r="AB84" s="104"/>
      <c r="AC84" s="63"/>
    </row>
    <row r="85" spans="28:29">
      <c r="AB85" s="104"/>
      <c r="AC85" s="63"/>
    </row>
    <row r="86" spans="28:29">
      <c r="AB86" s="104"/>
      <c r="AC86" s="63"/>
    </row>
    <row r="87" spans="28:29">
      <c r="AB87" s="104"/>
      <c r="AC87" s="63"/>
    </row>
    <row r="88" spans="28:29">
      <c r="AB88" s="104"/>
      <c r="AC88" s="63"/>
    </row>
    <row r="89" spans="28:29">
      <c r="AB89" s="104"/>
      <c r="AC89" s="63"/>
    </row>
    <row r="90" spans="28:29">
      <c r="AB90" s="104"/>
      <c r="AC90" s="63"/>
    </row>
    <row r="91" spans="28:29">
      <c r="AB91" s="104"/>
      <c r="AC91" s="63"/>
    </row>
    <row r="92" spans="28:29">
      <c r="AB92" s="104"/>
      <c r="AC92" s="63"/>
    </row>
    <row r="93" spans="28:29">
      <c r="AB93" s="104"/>
      <c r="AC93" s="63"/>
    </row>
    <row r="94" spans="28:29">
      <c r="AB94" s="104"/>
      <c r="AC94" s="63"/>
    </row>
    <row r="95" spans="28:29">
      <c r="AB95" s="104"/>
      <c r="AC95" s="63"/>
    </row>
    <row r="96" spans="28:29">
      <c r="AB96" s="104"/>
      <c r="AC96" s="63"/>
    </row>
    <row r="97" spans="28:29">
      <c r="AB97" s="104"/>
      <c r="AC97" s="63"/>
    </row>
    <row r="98" spans="28:29">
      <c r="AB98" s="104"/>
      <c r="AC98" s="63"/>
    </row>
    <row r="99" spans="28:29">
      <c r="AB99" s="104"/>
      <c r="AC99" s="63"/>
    </row>
    <row r="100" spans="28:29">
      <c r="AB100" s="104"/>
      <c r="AC100" s="63"/>
    </row>
    <row r="101" spans="28:29">
      <c r="AB101" s="104"/>
      <c r="AC101" s="63"/>
    </row>
    <row r="102" spans="28:29">
      <c r="AB102" s="104"/>
      <c r="AC102" s="63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AS77"/>
  <sheetViews>
    <sheetView topLeftCell="C1" workbookViewId="0">
      <selection activeCell="P31" sqref="P31"/>
    </sheetView>
  </sheetViews>
  <sheetFormatPr defaultRowHeight="11.25"/>
  <cols>
    <col min="1" max="1" width="32.85546875" style="62" customWidth="1"/>
    <col min="2" max="2" width="9.140625" style="62"/>
    <col min="3" max="3" width="4.5703125" style="64" customWidth="1"/>
    <col min="4" max="4" width="9.42578125" style="64" customWidth="1"/>
    <col min="5" max="5" width="8.5703125" style="64" customWidth="1"/>
    <col min="6" max="6" width="9.140625" style="64"/>
    <col min="7" max="7" width="7.140625" style="64" customWidth="1"/>
    <col min="8" max="8" width="11.7109375" style="62" customWidth="1"/>
    <col min="9" max="9" width="8.140625" style="62" customWidth="1"/>
    <col min="10" max="10" width="10.140625" style="62" customWidth="1"/>
    <col min="11" max="11" width="6.85546875" style="62" customWidth="1"/>
    <col min="12" max="12" width="9.140625" style="62"/>
    <col min="13" max="13" width="6" style="62" customWidth="1"/>
    <col min="14" max="16" width="9.140625" style="62"/>
    <col min="17" max="17" width="10.85546875" style="62" bestFit="1" customWidth="1"/>
    <col min="18" max="22" width="9.140625" style="62"/>
    <col min="23" max="23" width="43.85546875" style="62" customWidth="1"/>
    <col min="24" max="26" width="9.140625" style="62"/>
    <col min="27" max="27" width="14.140625" style="62" customWidth="1"/>
    <col min="28" max="28" width="18.85546875" style="63" customWidth="1"/>
    <col min="29" max="29" width="17.42578125" style="62" customWidth="1"/>
    <col min="30" max="31" width="10.7109375" style="62" customWidth="1"/>
    <col min="32" max="32" width="12.7109375" style="62" customWidth="1"/>
    <col min="33" max="33" width="14.7109375" style="62" customWidth="1"/>
    <col min="34" max="34" width="19.28515625" style="62" customWidth="1"/>
    <col min="35" max="35" width="18.140625" style="62" customWidth="1"/>
    <col min="36" max="38" width="10.7109375" style="62" customWidth="1"/>
    <col min="39" max="39" width="15" style="62" customWidth="1"/>
    <col min="40" max="42" width="9.140625" style="62"/>
    <col min="43" max="43" width="17.140625" style="62" customWidth="1"/>
    <col min="44" max="16384" width="9.140625" style="62"/>
  </cols>
  <sheetData>
    <row r="1" spans="1:45">
      <c r="A1" s="172" t="s">
        <v>215</v>
      </c>
      <c r="D1" s="72" t="s">
        <v>389</v>
      </c>
      <c r="E1" s="65"/>
      <c r="F1" s="63"/>
      <c r="G1" s="63"/>
      <c r="H1" s="173">
        <f>Input!G61</f>
        <v>44903</v>
      </c>
      <c r="I1" s="63" t="s">
        <v>390</v>
      </c>
      <c r="J1" s="64"/>
      <c r="K1" s="64"/>
      <c r="L1" s="64"/>
      <c r="AP1" s="286"/>
    </row>
    <row r="2" spans="1:45">
      <c r="A2" s="172" t="s">
        <v>218</v>
      </c>
      <c r="D2" s="72" t="s">
        <v>389</v>
      </c>
      <c r="E2" s="66"/>
      <c r="F2" s="16"/>
      <c r="G2" s="16"/>
      <c r="H2" s="67" t="str">
        <f>TEXT(H1, "#,##0")</f>
        <v>44,903</v>
      </c>
      <c r="I2" s="63" t="s">
        <v>390</v>
      </c>
      <c r="J2" s="16"/>
      <c r="K2" s="16"/>
      <c r="L2" s="64" t="str">
        <f>CONCATENATE(H2,I2)</f>
        <v>44,903 AFC</v>
      </c>
      <c r="T2" s="62" t="str">
        <f>CONCATENATE(D2,H2,I2)</f>
        <v>Available Fault Current at Starting Point 44,903 AFC</v>
      </c>
      <c r="AB2" s="180">
        <f>AN18</f>
        <v>1</v>
      </c>
      <c r="AC2" s="93"/>
    </row>
    <row r="3" spans="1:45">
      <c r="C3" s="13" t="s">
        <v>391</v>
      </c>
      <c r="D3" s="63"/>
      <c r="E3" s="63"/>
      <c r="AS3" s="93"/>
    </row>
    <row r="4" spans="1:45">
      <c r="C4" s="13" t="s">
        <v>108</v>
      </c>
      <c r="D4" s="16"/>
      <c r="E4" s="16"/>
      <c r="F4" s="16"/>
      <c r="G4" s="16"/>
      <c r="H4" s="2"/>
      <c r="I4" s="2"/>
      <c r="J4" s="2"/>
      <c r="K4" s="2"/>
      <c r="L4" s="2"/>
      <c r="M4" s="2"/>
      <c r="P4" s="64"/>
      <c r="Q4" s="64"/>
      <c r="AB4" s="180">
        <f>IF($AB$2=1,AD4,IF($AB$2=2,AE4,IF($AB$2=3,AF4,IF($AB$2=4,AG4,"ERROR"))))</f>
        <v>1</v>
      </c>
      <c r="AD4" s="62">
        <v>1</v>
      </c>
      <c r="AE4" s="62">
        <v>2</v>
      </c>
      <c r="AF4" s="62">
        <v>3</v>
      </c>
      <c r="AG4" s="62">
        <v>4</v>
      </c>
      <c r="AQ4" s="93"/>
      <c r="AS4" s="93"/>
    </row>
    <row r="5" spans="1:45">
      <c r="A5" s="62" t="str">
        <f>Input!G11</f>
        <v>3Y</v>
      </c>
      <c r="B5" s="62" t="s">
        <v>263</v>
      </c>
      <c r="C5" s="174" t="s">
        <v>206</v>
      </c>
      <c r="D5" s="175">
        <f>IF(A5&lt;&gt;1,1.732,2)</f>
        <v>1.732</v>
      </c>
      <c r="E5" s="176" t="s">
        <v>248</v>
      </c>
      <c r="F5" s="455">
        <f>Input!G41</f>
        <v>100</v>
      </c>
      <c r="G5" s="178" t="s">
        <v>264</v>
      </c>
      <c r="H5" s="179" t="str">
        <f>L29</f>
        <v>19,969</v>
      </c>
      <c r="I5" s="177" t="s">
        <v>378</v>
      </c>
      <c r="J5" s="179" t="e">
        <f>AA34</f>
        <v>#REF!</v>
      </c>
      <c r="K5" s="181" t="s">
        <v>265</v>
      </c>
      <c r="L5" s="455" t="e">
        <f>#REF!</f>
        <v>#REF!</v>
      </c>
      <c r="M5" s="182" t="s">
        <v>266</v>
      </c>
      <c r="N5" s="452">
        <f>Input!G9</f>
        <v>480</v>
      </c>
      <c r="O5" s="184" t="s">
        <v>267</v>
      </c>
      <c r="P5" s="185" t="e">
        <f>ROUND((D5*F5*H5)/(J5*L5*N5),3)</f>
        <v>#REF!</v>
      </c>
      <c r="Q5" s="86"/>
      <c r="R5" s="87" t="s">
        <v>268</v>
      </c>
      <c r="S5" s="87" t="s">
        <v>269</v>
      </c>
      <c r="T5" s="87"/>
      <c r="U5" s="87"/>
      <c r="V5" s="87"/>
      <c r="AB5" s="180" t="str">
        <f t="shared" ref="AB5:AB25" si="0">IF($AB$2=1,AD5,IF($AB$2=2,AE5,IF($AB$2=3,AF5,IF($AB$2=4,AG5,"ERROR"))))</f>
        <v>Steel Conduit</v>
      </c>
      <c r="AC5" s="62" t="s">
        <v>280</v>
      </c>
      <c r="AD5" s="93" t="s">
        <v>281</v>
      </c>
      <c r="AE5" s="93" t="s">
        <v>282</v>
      </c>
      <c r="AF5" s="93" t="s">
        <v>281</v>
      </c>
      <c r="AG5" s="93" t="s">
        <v>282</v>
      </c>
    </row>
    <row r="6" spans="1:45">
      <c r="B6" s="62" t="s">
        <v>263</v>
      </c>
      <c r="C6" s="16" t="s">
        <v>206</v>
      </c>
      <c r="D6" s="67" t="str">
        <f>TEXT(D5, "0.000")</f>
        <v>1.732</v>
      </c>
      <c r="E6" s="81" t="s">
        <v>248</v>
      </c>
      <c r="F6" s="67" t="str">
        <f>TEXT(F5, "0")</f>
        <v>100</v>
      </c>
      <c r="G6" s="82" t="s">
        <v>264</v>
      </c>
      <c r="H6" s="67" t="str">
        <f>TEXT(H5, "#,##0")</f>
        <v>19,969</v>
      </c>
      <c r="I6" s="88" t="str">
        <f>I5</f>
        <v xml:space="preserve"> TLC ) ÷ ( </v>
      </c>
      <c r="J6" s="67" t="e">
        <f>TEXT(J5, "#,##0")</f>
        <v>#REF!</v>
      </c>
      <c r="K6" s="83" t="s">
        <v>265</v>
      </c>
      <c r="L6" s="67" t="e">
        <f>TEXT(L5, "0")</f>
        <v>#REF!</v>
      </c>
      <c r="M6" s="84" t="s">
        <v>266</v>
      </c>
      <c r="N6" s="67" t="str">
        <f>TEXT(N5, "0")</f>
        <v>480</v>
      </c>
      <c r="O6" s="85" t="s">
        <v>267</v>
      </c>
      <c r="P6" s="67" t="e">
        <f>TEXT(P5, "0.000")</f>
        <v>#REF!</v>
      </c>
      <c r="Q6" s="67"/>
      <c r="R6" s="87" t="s">
        <v>268</v>
      </c>
      <c r="S6" s="87" t="e">
        <f>CONCATENATE(B6,C6,D6,E6,F6,G6,H6,I6,J6,K6,L6,M6,N6,O6,P6,R6)</f>
        <v>#REF!</v>
      </c>
      <c r="T6" s="87"/>
      <c r="U6" s="87"/>
      <c r="AB6" s="180" t="str">
        <f t="shared" si="0"/>
        <v>3 or 4 Single</v>
      </c>
      <c r="AD6" s="62" t="s">
        <v>283</v>
      </c>
      <c r="AE6" s="62" t="s">
        <v>283</v>
      </c>
      <c r="AF6" s="62" t="s">
        <v>283</v>
      </c>
      <c r="AG6" s="62" t="s">
        <v>283</v>
      </c>
      <c r="AM6" s="63" t="s">
        <v>169</v>
      </c>
      <c r="AN6" s="270">
        <f>IF(Input!$G$42=AM6,1,0)</f>
        <v>0</v>
      </c>
    </row>
    <row r="7" spans="1:45">
      <c r="C7" s="16"/>
      <c r="D7" s="81"/>
      <c r="E7" s="81"/>
      <c r="F7" s="82"/>
      <c r="G7" s="82"/>
      <c r="H7" s="88"/>
      <c r="I7" s="88"/>
      <c r="J7" s="83"/>
      <c r="K7" s="83"/>
      <c r="L7" s="84"/>
      <c r="M7" s="84"/>
      <c r="N7" s="85"/>
      <c r="O7" s="85"/>
      <c r="P7" s="87"/>
      <c r="Q7" s="87"/>
      <c r="R7" s="87"/>
      <c r="S7" s="87"/>
      <c r="T7" s="87"/>
      <c r="U7" s="87"/>
      <c r="X7" s="62" t="s">
        <v>30</v>
      </c>
      <c r="Y7" s="456" t="e">
        <f>#REF!</f>
        <v>#REF!</v>
      </c>
      <c r="Z7" s="172" t="e">
        <f>IF(ISNA(MATCH(Y7,AC$8:AC$28,0)=TRUE),0,MATCH(Y7,AC$8:AC$28,0))</f>
        <v>#REF!</v>
      </c>
      <c r="AB7" s="180" t="str">
        <f t="shared" si="0"/>
        <v>Cables CU</v>
      </c>
      <c r="AD7" s="62" t="s">
        <v>284</v>
      </c>
      <c r="AE7" s="62" t="s">
        <v>284</v>
      </c>
      <c r="AF7" s="62" t="s">
        <v>285</v>
      </c>
      <c r="AG7" s="62" t="s">
        <v>285</v>
      </c>
      <c r="AM7" s="63" t="s">
        <v>170</v>
      </c>
      <c r="AN7" s="270">
        <f>IF(Input!$G$42=AM7,1,0)</f>
        <v>1</v>
      </c>
    </row>
    <row r="8" spans="1:45">
      <c r="C8" s="13" t="s">
        <v>392</v>
      </c>
      <c r="D8" s="16"/>
      <c r="E8" s="16"/>
      <c r="F8" s="16"/>
      <c r="G8" s="16"/>
      <c r="H8" s="2"/>
      <c r="I8" s="2"/>
      <c r="J8" s="16"/>
      <c r="K8" s="2"/>
      <c r="L8" s="2"/>
      <c r="M8" s="2"/>
      <c r="Y8" s="93"/>
      <c r="AA8" s="62">
        <v>1</v>
      </c>
      <c r="AB8" s="180">
        <f t="shared" si="0"/>
        <v>389</v>
      </c>
      <c r="AC8" s="62" t="s">
        <v>286</v>
      </c>
      <c r="AD8" s="62">
        <v>389</v>
      </c>
      <c r="AE8" s="62">
        <v>389</v>
      </c>
      <c r="AF8" s="62">
        <v>237</v>
      </c>
      <c r="AG8" s="62">
        <v>237</v>
      </c>
      <c r="AM8" s="63" t="s">
        <v>171</v>
      </c>
      <c r="AN8" s="270">
        <f>IF(Input!$G$42=AM8,1,0)</f>
        <v>0</v>
      </c>
    </row>
    <row r="9" spans="1:45">
      <c r="B9" s="62" t="s">
        <v>271</v>
      </c>
      <c r="C9" s="186" t="s">
        <v>272</v>
      </c>
      <c r="D9" s="183">
        <v>1</v>
      </c>
      <c r="E9" s="187" t="s">
        <v>240</v>
      </c>
      <c r="F9" s="183">
        <v>1</v>
      </c>
      <c r="G9" s="188" t="s">
        <v>273</v>
      </c>
      <c r="H9" s="185" t="e">
        <f>P5</f>
        <v>#REF!</v>
      </c>
      <c r="I9" s="189" t="s">
        <v>274</v>
      </c>
      <c r="J9" s="185" t="e">
        <f>ROUND(D9/(F9+H9),3)</f>
        <v>#REF!</v>
      </c>
      <c r="K9" s="190" t="s">
        <v>275</v>
      </c>
      <c r="L9" s="16"/>
      <c r="M9" s="16"/>
      <c r="S9" s="87" t="s">
        <v>269</v>
      </c>
      <c r="Y9" s="93"/>
      <c r="AA9" s="62">
        <v>2</v>
      </c>
      <c r="AB9" s="180">
        <f t="shared" si="0"/>
        <v>617</v>
      </c>
      <c r="AC9" s="62" t="s">
        <v>287</v>
      </c>
      <c r="AD9" s="62">
        <v>617</v>
      </c>
      <c r="AE9" s="62">
        <v>617</v>
      </c>
      <c r="AF9" s="62">
        <v>376</v>
      </c>
      <c r="AG9" s="62">
        <v>376</v>
      </c>
      <c r="AM9" s="63" t="s">
        <v>172</v>
      </c>
      <c r="AN9" s="270">
        <f>IF(Input!$G$42=AM9,1,0)</f>
        <v>0</v>
      </c>
    </row>
    <row r="10" spans="1:45">
      <c r="B10" s="62" t="s">
        <v>271</v>
      </c>
      <c r="C10" s="64" t="s">
        <v>272</v>
      </c>
      <c r="D10" s="67" t="str">
        <f>TEXT(D9, "0")</f>
        <v>1</v>
      </c>
      <c r="E10" s="88" t="s">
        <v>240</v>
      </c>
      <c r="F10" s="67" t="str">
        <f>TEXT(F9, "0")</f>
        <v>1</v>
      </c>
      <c r="G10" s="89" t="s">
        <v>273</v>
      </c>
      <c r="H10" s="67" t="e">
        <f>TEXT(H9, "0.000")</f>
        <v>#REF!</v>
      </c>
      <c r="I10" s="90" t="s">
        <v>274</v>
      </c>
      <c r="J10" s="67" t="e">
        <f>TEXT(J9, "0.000")</f>
        <v>#REF!</v>
      </c>
      <c r="K10" s="91" t="s">
        <v>275</v>
      </c>
      <c r="L10" s="16"/>
      <c r="M10" s="16"/>
      <c r="S10" s="87" t="e">
        <f>CONCATENATE(B10,C10,D10,E10,F10,G10,H10,I10,J10,K10)</f>
        <v>#REF!</v>
      </c>
      <c r="Y10" s="93"/>
      <c r="AA10" s="62">
        <v>3</v>
      </c>
      <c r="AB10" s="180">
        <f t="shared" si="0"/>
        <v>981</v>
      </c>
      <c r="AC10" s="62" t="s">
        <v>202</v>
      </c>
      <c r="AD10" s="62">
        <v>981</v>
      </c>
      <c r="AE10" s="62">
        <v>982</v>
      </c>
      <c r="AF10" s="62">
        <v>599</v>
      </c>
      <c r="AG10" s="62">
        <v>599</v>
      </c>
      <c r="AM10" s="63" t="s">
        <v>158</v>
      </c>
      <c r="AN10" s="270">
        <f>IF(Input!$G$42=AM10,1,0)</f>
        <v>0</v>
      </c>
    </row>
    <row r="11" spans="1:45">
      <c r="D11" s="92"/>
      <c r="E11" s="92"/>
      <c r="F11" s="89"/>
      <c r="G11" s="89"/>
      <c r="H11" s="90"/>
      <c r="I11" s="90"/>
      <c r="J11" s="91"/>
      <c r="K11" s="91"/>
      <c r="L11" s="16"/>
      <c r="M11" s="16"/>
      <c r="Y11" s="93"/>
      <c r="AA11" s="62">
        <v>4</v>
      </c>
      <c r="AB11" s="180">
        <f t="shared" si="0"/>
        <v>1557</v>
      </c>
      <c r="AC11" s="62" t="s">
        <v>203</v>
      </c>
      <c r="AD11" s="62">
        <v>1557</v>
      </c>
      <c r="AE11" s="62">
        <v>1559</v>
      </c>
      <c r="AF11" s="62">
        <v>951</v>
      </c>
      <c r="AG11" s="62">
        <v>952</v>
      </c>
      <c r="AM11" s="63" t="s">
        <v>173</v>
      </c>
      <c r="AN11" s="270">
        <f>IF(Input!$G$42=AM11,2,0)</f>
        <v>0</v>
      </c>
    </row>
    <row r="12" spans="1:45">
      <c r="C12" s="63" t="s">
        <v>393</v>
      </c>
      <c r="L12" s="28"/>
      <c r="M12" s="28"/>
      <c r="Y12" s="93"/>
      <c r="AA12" s="62">
        <v>5</v>
      </c>
      <c r="AB12" s="180">
        <f t="shared" si="0"/>
        <v>2425</v>
      </c>
      <c r="AC12" s="62" t="s">
        <v>182</v>
      </c>
      <c r="AD12" s="62">
        <v>2425</v>
      </c>
      <c r="AE12" s="62">
        <v>2430</v>
      </c>
      <c r="AF12" s="62">
        <v>1481</v>
      </c>
      <c r="AG12" s="62">
        <v>1482</v>
      </c>
      <c r="AM12" s="63" t="s">
        <v>174</v>
      </c>
      <c r="AN12" s="270">
        <f>IF(Input!$G$42=AM12,1,0)</f>
        <v>0</v>
      </c>
    </row>
    <row r="13" spans="1:45">
      <c r="B13" s="62" t="s">
        <v>277</v>
      </c>
      <c r="C13" s="186" t="s">
        <v>206</v>
      </c>
      <c r="D13" s="191" t="str">
        <f>H5</f>
        <v>19,969</v>
      </c>
      <c r="E13" s="192" t="s">
        <v>381</v>
      </c>
      <c r="F13" s="185" t="e">
        <f>J9</f>
        <v>#REF!</v>
      </c>
      <c r="G13" s="193" t="s">
        <v>278</v>
      </c>
      <c r="H13" s="191" t="e">
        <f>ROUND((D13*F13),0)</f>
        <v>#REF!</v>
      </c>
      <c r="I13" s="194" t="s">
        <v>279</v>
      </c>
      <c r="J13" s="13"/>
      <c r="K13" s="13"/>
      <c r="S13" s="87" t="s">
        <v>269</v>
      </c>
      <c r="Y13" s="93"/>
      <c r="AA13" s="62">
        <v>6</v>
      </c>
      <c r="AB13" s="180">
        <f t="shared" si="0"/>
        <v>3806</v>
      </c>
      <c r="AC13" s="62" t="s">
        <v>183</v>
      </c>
      <c r="AD13" s="62">
        <v>3806</v>
      </c>
      <c r="AE13" s="62">
        <v>3826</v>
      </c>
      <c r="AF13" s="62">
        <v>2346</v>
      </c>
      <c r="AG13" s="62">
        <v>2350</v>
      </c>
      <c r="AM13" s="63" t="s">
        <v>175</v>
      </c>
      <c r="AN13" s="270">
        <f>IF(Input!$G$42=AM13,1,0)</f>
        <v>0</v>
      </c>
    </row>
    <row r="14" spans="1:45">
      <c r="B14" s="62" t="s">
        <v>277</v>
      </c>
      <c r="C14" s="64" t="s">
        <v>206</v>
      </c>
      <c r="D14" s="67" t="str">
        <f>TEXT(D13, "#,##0")</f>
        <v>19,969</v>
      </c>
      <c r="E14" s="95" t="str">
        <f>E13</f>
        <v xml:space="preserve"> TLC x </v>
      </c>
      <c r="F14" s="67" t="e">
        <f>TEXT(F13, "0.000")</f>
        <v>#REF!</v>
      </c>
      <c r="G14" s="96" t="s">
        <v>278</v>
      </c>
      <c r="H14" s="67" t="e">
        <f>TEXT(H13, "#,##0")</f>
        <v>#REF!</v>
      </c>
      <c r="I14" s="97" t="s">
        <v>279</v>
      </c>
      <c r="J14" s="13"/>
      <c r="K14" s="13"/>
      <c r="L14" s="62" t="e">
        <f>CONCATENATE(H14,I14)</f>
        <v>#REF!</v>
      </c>
      <c r="S14" s="87" t="e">
        <f>CONCATENATE(B14,C14,D14,E14,F14,G14,H14,I14)</f>
        <v>#REF!</v>
      </c>
      <c r="Y14" s="93"/>
      <c r="AA14" s="62">
        <v>7</v>
      </c>
      <c r="AB14" s="180">
        <f t="shared" si="0"/>
        <v>4774</v>
      </c>
      <c r="AC14" s="62" t="s">
        <v>185</v>
      </c>
      <c r="AD14" s="62">
        <v>4774</v>
      </c>
      <c r="AE14" s="62">
        <v>4811</v>
      </c>
      <c r="AF14" s="62">
        <v>2952</v>
      </c>
      <c r="AG14" s="62">
        <v>2961</v>
      </c>
      <c r="AM14" s="63"/>
    </row>
    <row r="15" spans="1:45">
      <c r="C15" s="16"/>
      <c r="D15" s="67"/>
      <c r="E15" s="16"/>
      <c r="F15" s="13"/>
      <c r="G15" s="13"/>
      <c r="H15" s="63"/>
      <c r="I15" s="16"/>
      <c r="J15" s="64"/>
      <c r="K15" s="64"/>
      <c r="L15" s="16"/>
      <c r="M15" s="16"/>
      <c r="AA15" s="62">
        <v>8</v>
      </c>
      <c r="AB15" s="180">
        <f t="shared" si="0"/>
        <v>5907</v>
      </c>
      <c r="AC15" s="62" t="s">
        <v>184</v>
      </c>
      <c r="AD15" s="62">
        <v>5907</v>
      </c>
      <c r="AE15" s="62">
        <v>6044</v>
      </c>
      <c r="AF15" s="62">
        <v>3713</v>
      </c>
      <c r="AG15" s="62">
        <v>3730</v>
      </c>
      <c r="AM15" s="63" t="s">
        <v>379</v>
      </c>
      <c r="AN15" s="62">
        <f>SUM(AN6:AN13)</f>
        <v>1</v>
      </c>
    </row>
    <row r="16" spans="1:45">
      <c r="C16" s="16"/>
      <c r="D16" s="28"/>
      <c r="E16" s="98" t="e">
        <f>CONCATENATE(B14,C14,D14,E14,F14,G14,H14,I14)</f>
        <v>#REF!</v>
      </c>
      <c r="F16" s="75"/>
      <c r="G16" s="75"/>
      <c r="H16" s="69"/>
      <c r="I16" s="69"/>
      <c r="J16" s="64"/>
      <c r="K16" s="64"/>
      <c r="L16" s="16"/>
      <c r="M16" s="16"/>
      <c r="Z16" s="172" t="e">
        <f>SUM(Z7:Z14)</f>
        <v>#REF!</v>
      </c>
      <c r="AA16" s="62">
        <v>9</v>
      </c>
      <c r="AB16" s="180">
        <f t="shared" si="0"/>
        <v>7293</v>
      </c>
      <c r="AC16" s="62" t="s">
        <v>186</v>
      </c>
      <c r="AD16" s="62">
        <v>7293</v>
      </c>
      <c r="AE16" s="62">
        <v>7493</v>
      </c>
      <c r="AF16" s="62">
        <v>4645</v>
      </c>
      <c r="AG16" s="62">
        <v>4678</v>
      </c>
      <c r="AM16" s="63" t="s">
        <v>380</v>
      </c>
      <c r="AN16" s="270">
        <f>IF(Input!G39="CU",0,IF(Input!G39="AL",2,"ERROR"))</f>
        <v>0</v>
      </c>
    </row>
    <row r="17" spans="1:40">
      <c r="A17" s="93"/>
      <c r="C17" s="16"/>
      <c r="D17" s="28"/>
      <c r="E17" s="28"/>
      <c r="F17" s="75"/>
      <c r="G17" s="75"/>
      <c r="H17" s="2"/>
      <c r="I17" s="2"/>
      <c r="J17" s="64"/>
      <c r="K17" s="64"/>
      <c r="L17" s="64"/>
      <c r="M17" s="64"/>
      <c r="X17" s="93"/>
      <c r="AA17" s="62">
        <v>10</v>
      </c>
      <c r="AB17" s="180">
        <f t="shared" si="0"/>
        <v>8925</v>
      </c>
      <c r="AC17" s="62" t="s">
        <v>187</v>
      </c>
      <c r="AD17" s="62">
        <v>8925</v>
      </c>
      <c r="AE17" s="62">
        <v>9317</v>
      </c>
      <c r="AF17" s="62">
        <v>5777</v>
      </c>
      <c r="AG17" s="62">
        <v>5838</v>
      </c>
      <c r="AM17" s="63"/>
    </row>
    <row r="18" spans="1:40">
      <c r="C18" s="13" t="s">
        <v>394</v>
      </c>
      <c r="E18" s="65"/>
      <c r="H18" s="64" t="e">
        <f>ROUND(ROUND((D13*F13),0)/1000,1)</f>
        <v>#REF!</v>
      </c>
      <c r="I18" s="64" t="s">
        <v>488</v>
      </c>
      <c r="J18" s="64"/>
      <c r="K18" s="64"/>
      <c r="L18" s="186" t="e">
        <f>CONCATENATE(H18,I18)</f>
        <v>#REF!</v>
      </c>
      <c r="M18" s="64"/>
      <c r="N18" s="64"/>
      <c r="O18" s="64"/>
      <c r="P18" s="64"/>
      <c r="Q18" s="64"/>
      <c r="R18" s="65"/>
      <c r="S18" s="65"/>
      <c r="T18" s="65"/>
      <c r="U18" s="65"/>
      <c r="V18" s="65"/>
      <c r="W18" s="65"/>
      <c r="X18" s="65"/>
      <c r="Y18" s="65"/>
      <c r="AA18" s="62">
        <v>11</v>
      </c>
      <c r="AB18" s="180">
        <f t="shared" si="0"/>
        <v>10755</v>
      </c>
      <c r="AC18" s="62" t="s">
        <v>188</v>
      </c>
      <c r="AD18" s="62">
        <v>10755</v>
      </c>
      <c r="AE18" s="62">
        <v>11424</v>
      </c>
      <c r="AF18" s="62">
        <v>7187</v>
      </c>
      <c r="AG18" s="62">
        <v>7301</v>
      </c>
      <c r="AM18" s="63" t="s">
        <v>110</v>
      </c>
      <c r="AN18" s="62">
        <f>SUM(AN15:AN16)</f>
        <v>1</v>
      </c>
    </row>
    <row r="19" spans="1:40">
      <c r="C19" s="65"/>
      <c r="D19" s="65"/>
      <c r="E19" s="65"/>
      <c r="F19" s="65"/>
      <c r="G19" s="65"/>
      <c r="H19" s="65"/>
      <c r="I19" s="65"/>
      <c r="J19" s="13"/>
      <c r="K19" s="13"/>
      <c r="L19" s="64"/>
      <c r="M19" s="64"/>
      <c r="N19" s="64"/>
      <c r="O19" s="64"/>
      <c r="P19" s="64"/>
      <c r="Q19" s="64"/>
      <c r="R19" s="65"/>
      <c r="S19" s="65"/>
      <c r="T19" s="65"/>
      <c r="U19" s="65"/>
      <c r="V19" s="65"/>
      <c r="W19" s="65"/>
      <c r="X19" s="65"/>
      <c r="Y19" s="65"/>
      <c r="AA19" s="62">
        <v>12</v>
      </c>
      <c r="AB19" s="180">
        <f t="shared" si="0"/>
        <v>12844</v>
      </c>
      <c r="AC19" s="62" t="s">
        <v>190</v>
      </c>
      <c r="AD19" s="62">
        <v>12844</v>
      </c>
      <c r="AE19" s="62">
        <v>13923</v>
      </c>
      <c r="AF19" s="62">
        <v>8826</v>
      </c>
      <c r="AG19" s="62">
        <v>9110</v>
      </c>
    </row>
    <row r="20" spans="1:40">
      <c r="C20" s="65" t="s">
        <v>395</v>
      </c>
      <c r="D20" s="65"/>
      <c r="E20" s="65"/>
      <c r="F20" s="65"/>
      <c r="G20" s="65"/>
      <c r="H20" s="65"/>
      <c r="I20" s="65"/>
      <c r="J20" s="64"/>
      <c r="K20" s="64"/>
      <c r="L20" s="64"/>
      <c r="M20" s="64"/>
      <c r="N20" s="64"/>
      <c r="O20" s="64"/>
      <c r="P20" s="65"/>
      <c r="Q20" s="65"/>
      <c r="R20" s="65"/>
      <c r="S20" s="65"/>
      <c r="T20" s="65"/>
      <c r="U20" s="65"/>
      <c r="V20" s="65"/>
      <c r="W20" s="65"/>
      <c r="X20" s="65"/>
      <c r="Y20" s="65"/>
      <c r="AA20" s="62">
        <v>13</v>
      </c>
      <c r="AB20" s="180">
        <f t="shared" si="0"/>
        <v>15082</v>
      </c>
      <c r="AC20" s="62" t="s">
        <v>191</v>
      </c>
      <c r="AD20" s="62">
        <v>15082</v>
      </c>
      <c r="AE20" s="62">
        <v>16673</v>
      </c>
      <c r="AF20" s="62">
        <v>10741</v>
      </c>
      <c r="AG20" s="62">
        <v>11174</v>
      </c>
    </row>
    <row r="21" spans="1:40">
      <c r="C21" s="186" t="s">
        <v>206</v>
      </c>
      <c r="D21" s="451">
        <f>Input!G61</f>
        <v>44903</v>
      </c>
      <c r="E21" s="186" t="s">
        <v>396</v>
      </c>
      <c r="F21" s="451">
        <f>Input!G65</f>
        <v>13200</v>
      </c>
      <c r="G21" s="186" t="s">
        <v>397</v>
      </c>
      <c r="H21" s="185">
        <f>D5</f>
        <v>1.732</v>
      </c>
      <c r="I21" s="186" t="s">
        <v>248</v>
      </c>
      <c r="J21" s="457">
        <f>Input!G64</f>
        <v>3</v>
      </c>
      <c r="K21" s="186" t="s">
        <v>398</v>
      </c>
      <c r="L21" s="191">
        <v>100000</v>
      </c>
      <c r="M21" s="186" t="s">
        <v>248</v>
      </c>
      <c r="N21" s="451">
        <f>Input!G63</f>
        <v>500</v>
      </c>
      <c r="O21" s="186" t="s">
        <v>399</v>
      </c>
      <c r="P21" s="185">
        <f>ROUND(((D21*F21*H21*J21)/(L21*N21)),3)</f>
        <v>61.594999999999999</v>
      </c>
      <c r="Q21" s="86"/>
      <c r="R21" s="64"/>
      <c r="W21" s="65"/>
      <c r="X21" s="65"/>
      <c r="Y21" s="65"/>
      <c r="AA21" s="62">
        <v>14</v>
      </c>
      <c r="AB21" s="180">
        <f t="shared" si="0"/>
        <v>16483</v>
      </c>
      <c r="AC21" s="62" t="s">
        <v>192</v>
      </c>
      <c r="AD21" s="62">
        <v>16483</v>
      </c>
      <c r="AE21" s="62">
        <v>18594</v>
      </c>
      <c r="AF21" s="62">
        <v>12122</v>
      </c>
      <c r="AG21" s="62">
        <v>12862</v>
      </c>
    </row>
    <row r="22" spans="1:40">
      <c r="C22" s="64" t="str">
        <f>C21</f>
        <v xml:space="preserve">( </v>
      </c>
      <c r="D22" s="67" t="str">
        <f>TEXT(D21, "#,##0")</f>
        <v>44,903</v>
      </c>
      <c r="E22" s="64" t="str">
        <f>E21</f>
        <v xml:space="preserve"> AFC x </v>
      </c>
      <c r="F22" s="67">
        <f>VALUE(F21)</f>
        <v>13200</v>
      </c>
      <c r="G22" s="64" t="str">
        <f>G21</f>
        <v xml:space="preserve"> PV x </v>
      </c>
      <c r="H22" s="67" t="str">
        <f>TEXT(H21, "0.000")</f>
        <v>1.732</v>
      </c>
      <c r="I22" s="64" t="str">
        <f>I21</f>
        <v xml:space="preserve"> x </v>
      </c>
      <c r="J22" s="67" t="str">
        <f>TEXT(J21, "0.0")</f>
        <v>3.0</v>
      </c>
      <c r="K22" s="64" t="str">
        <f>K21</f>
        <v xml:space="preserve"> %Z ) ÷ ( </v>
      </c>
      <c r="L22" s="67" t="str">
        <f>TEXT(L21, "#,##0")</f>
        <v>100,000</v>
      </c>
      <c r="M22" s="64" t="str">
        <f>M21</f>
        <v xml:space="preserve"> x </v>
      </c>
      <c r="N22" s="67" t="str">
        <f>TEXT(N21, "#,##0")</f>
        <v>500</v>
      </c>
      <c r="O22" s="64" t="str">
        <f>O21</f>
        <v xml:space="preserve"> KVA ) = </v>
      </c>
      <c r="P22" s="67" t="str">
        <f>TEXT(P21, "0.000")</f>
        <v>61.595</v>
      </c>
      <c r="Q22" s="67" t="s">
        <v>400</v>
      </c>
      <c r="R22" s="67"/>
      <c r="S22" s="64" t="s">
        <v>401</v>
      </c>
      <c r="T22" s="62" t="str">
        <f>CONCATENATE(S22,C22,D22,E22,F22,G22,H22,I22,J22,K22,L22,M22,N22,O22,P22,Q22)</f>
        <v>Calculate TF ( 44,903 AFC x 13200 PV x 1.732 x 3.0 %Z ) ÷ ( 100,000 x 500 KVA ) = 61.595 TF</v>
      </c>
      <c r="X22" s="65"/>
      <c r="Y22" s="65"/>
      <c r="Z22" s="65"/>
      <c r="AA22" s="62">
        <v>15</v>
      </c>
      <c r="AB22" s="180">
        <f t="shared" si="0"/>
        <v>18177</v>
      </c>
      <c r="AC22" s="62" t="s">
        <v>193</v>
      </c>
      <c r="AD22" s="62">
        <v>18177</v>
      </c>
      <c r="AE22" s="62">
        <v>20868</v>
      </c>
      <c r="AF22" s="62">
        <v>13910</v>
      </c>
      <c r="AG22" s="62">
        <v>14923</v>
      </c>
    </row>
    <row r="23" spans="1:40">
      <c r="C23" s="63" t="s">
        <v>402</v>
      </c>
      <c r="H23" s="64"/>
      <c r="I23" s="64"/>
      <c r="J23" s="64"/>
      <c r="K23" s="64"/>
      <c r="L23" s="65"/>
      <c r="M23" s="65" t="s">
        <v>244</v>
      </c>
      <c r="N23" s="62" t="s">
        <v>403</v>
      </c>
      <c r="O23" s="63" t="str">
        <f>CONCATENATE(M23,N22,N23)</f>
        <v xml:space="preserve"> &lt; 500  KVA</v>
      </c>
      <c r="R23" s="64"/>
      <c r="AA23" s="62">
        <v>16</v>
      </c>
      <c r="AB23" s="180">
        <f t="shared" si="0"/>
        <v>19704</v>
      </c>
      <c r="AC23" s="62" t="s">
        <v>194</v>
      </c>
      <c r="AD23" s="62">
        <v>19704</v>
      </c>
      <c r="AE23" s="62">
        <v>22737</v>
      </c>
      <c r="AF23" s="62">
        <v>15484</v>
      </c>
      <c r="AG23" s="62">
        <v>16813</v>
      </c>
    </row>
    <row r="24" spans="1:40">
      <c r="C24" s="186" t="s">
        <v>206</v>
      </c>
      <c r="D24" s="191">
        <v>1</v>
      </c>
      <c r="E24" s="186" t="s">
        <v>404</v>
      </c>
      <c r="F24" s="186">
        <v>1</v>
      </c>
      <c r="G24" s="186" t="s">
        <v>273</v>
      </c>
      <c r="H24" s="185">
        <f>P21</f>
        <v>61.594999999999999</v>
      </c>
      <c r="I24" s="186" t="s">
        <v>405</v>
      </c>
      <c r="J24" s="196">
        <f>ROUND(((D24)/(F24+H24)),3)</f>
        <v>1.6E-2</v>
      </c>
      <c r="K24" s="186" t="s">
        <v>251</v>
      </c>
      <c r="L24" s="101"/>
      <c r="M24" s="64"/>
      <c r="N24" s="94"/>
      <c r="O24" s="64"/>
      <c r="P24" s="64"/>
      <c r="Q24" s="64"/>
      <c r="R24" s="64"/>
      <c r="W24" s="65"/>
      <c r="X24" s="65"/>
      <c r="AA24" s="62">
        <v>17</v>
      </c>
      <c r="AB24" s="180">
        <f t="shared" si="0"/>
        <v>20566</v>
      </c>
      <c r="AC24" s="62" t="s">
        <v>195</v>
      </c>
      <c r="AD24" s="62">
        <v>20566</v>
      </c>
      <c r="AE24" s="62">
        <v>24297</v>
      </c>
      <c r="AF24" s="62">
        <v>16671</v>
      </c>
      <c r="AG24" s="62">
        <v>18506</v>
      </c>
    </row>
    <row r="25" spans="1:40">
      <c r="C25" s="64" t="str">
        <f>C24</f>
        <v xml:space="preserve">( </v>
      </c>
      <c r="D25" s="67" t="str">
        <f>TEXT(D24, "#,##0")</f>
        <v>1</v>
      </c>
      <c r="E25" s="64" t="str">
        <f>E24</f>
        <v xml:space="preserve"> ) / ( </v>
      </c>
      <c r="F25" s="67">
        <f>VALUE(F24)</f>
        <v>1</v>
      </c>
      <c r="G25" s="64" t="str">
        <f>G24</f>
        <v xml:space="preserve"> + </v>
      </c>
      <c r="H25" s="67" t="str">
        <f>TEXT(H24, "0.000")</f>
        <v>61.595</v>
      </c>
      <c r="I25" s="64" t="str">
        <f>I24</f>
        <v xml:space="preserve"> TF ) = </v>
      </c>
      <c r="J25" s="67" t="str">
        <f>TEXT(J24, "0.000")</f>
        <v>0.016</v>
      </c>
      <c r="K25" s="64" t="s">
        <v>251</v>
      </c>
      <c r="L25" s="67"/>
      <c r="M25" s="64"/>
      <c r="N25" s="67"/>
      <c r="O25" s="64"/>
      <c r="P25" s="67"/>
      <c r="Q25" s="67"/>
      <c r="R25" s="67"/>
      <c r="S25" s="64" t="s">
        <v>406</v>
      </c>
      <c r="T25" s="62" t="str">
        <f>CONCATENATE(,S25,C25,D25,E25,F25,G25,H25,I25,J25,K25)</f>
        <v>Calculate TM ( 1 ) / ( 1 + 61.595 TF ) = 0.016 TM</v>
      </c>
      <c r="X25" s="65"/>
      <c r="Y25" s="65"/>
      <c r="AA25" s="62">
        <v>18</v>
      </c>
      <c r="AB25" s="180">
        <f t="shared" si="0"/>
        <v>22185</v>
      </c>
      <c r="AC25" s="62" t="s">
        <v>196</v>
      </c>
      <c r="AD25" s="62">
        <v>22185</v>
      </c>
      <c r="AE25" s="62">
        <v>26706</v>
      </c>
      <c r="AF25" s="62">
        <v>18756</v>
      </c>
      <c r="AG25" s="62">
        <v>21391</v>
      </c>
    </row>
    <row r="26" spans="1:40">
      <c r="B26" s="64"/>
      <c r="C26" s="63" t="s">
        <v>407</v>
      </c>
      <c r="D26" s="65"/>
      <c r="E26" s="65"/>
      <c r="F26" s="65"/>
      <c r="G26" s="65"/>
      <c r="H26" s="65"/>
      <c r="I26" s="65"/>
      <c r="J26" s="64"/>
      <c r="K26" s="64"/>
      <c r="L26" s="65"/>
      <c r="M26" s="65"/>
    </row>
    <row r="27" spans="1:40">
      <c r="A27" s="64"/>
      <c r="B27" s="64"/>
      <c r="C27" s="186" t="s">
        <v>408</v>
      </c>
      <c r="D27" s="191">
        <f>F21</f>
        <v>13200</v>
      </c>
      <c r="E27" s="186" t="s">
        <v>409</v>
      </c>
      <c r="F27" s="183">
        <f>N5</f>
        <v>480</v>
      </c>
      <c r="G27" s="186" t="s">
        <v>410</v>
      </c>
      <c r="H27" s="196">
        <f>J24</f>
        <v>1.6E-2</v>
      </c>
      <c r="I27" s="186" t="s">
        <v>411</v>
      </c>
      <c r="J27" s="191">
        <f>D21</f>
        <v>44903</v>
      </c>
      <c r="K27" s="186" t="s">
        <v>412</v>
      </c>
      <c r="L27" s="195">
        <f>Input!G62</f>
        <v>1</v>
      </c>
      <c r="M27" s="186" t="s">
        <v>257</v>
      </c>
      <c r="N27" s="451">
        <f>Calcs!X16</f>
        <v>212</v>
      </c>
      <c r="O27" s="191" t="s">
        <v>258</v>
      </c>
      <c r="P27" s="191">
        <f>ROUND(((((D27/F27)*(H27*J27))*L27)+N27),1)</f>
        <v>19969.3</v>
      </c>
      <c r="Q27" s="186" t="s">
        <v>259</v>
      </c>
    </row>
    <row r="28" spans="1:40">
      <c r="A28" s="64"/>
      <c r="B28" s="64"/>
      <c r="C28" s="64" t="str">
        <f>C27</f>
        <v xml:space="preserve">(((( </v>
      </c>
      <c r="D28" s="67" t="str">
        <f>TEXT(D27, "#,##0")</f>
        <v>13,200</v>
      </c>
      <c r="E28" s="64" t="s">
        <v>409</v>
      </c>
      <c r="F28" s="67">
        <f>VALUE(F27)</f>
        <v>480</v>
      </c>
      <c r="G28" s="64" t="s">
        <v>410</v>
      </c>
      <c r="H28" s="67" t="str">
        <f>TEXT(H27, "0.000")</f>
        <v>0.016</v>
      </c>
      <c r="I28" s="64" t="str">
        <f>I27</f>
        <v xml:space="preserve"> TM x </v>
      </c>
      <c r="J28" s="67" t="str">
        <f>TEXT(J27, "#,##0")</f>
        <v>44,903</v>
      </c>
      <c r="K28" s="64" t="str">
        <f>K27</f>
        <v xml:space="preserve"> AFC )) x  </v>
      </c>
      <c r="L28" s="67" t="str">
        <f>TEXT(L27, "#,##0.0")</f>
        <v>1.0</v>
      </c>
      <c r="M28" s="64" t="s">
        <v>257</v>
      </c>
      <c r="N28" s="67" t="str">
        <f>TEXT(N27, "#,##0")</f>
        <v>212</v>
      </c>
      <c r="O28" s="67" t="str">
        <f>TEXT(O27, "#,##0")</f>
        <v xml:space="preserve"> MC ) = </v>
      </c>
      <c r="P28" s="67" t="str">
        <f>TEXT(P27, "#,##0")</f>
        <v>19,969</v>
      </c>
      <c r="Q28" s="64" t="s">
        <v>259</v>
      </c>
      <c r="S28" s="64" t="s">
        <v>413</v>
      </c>
      <c r="T28" s="63" t="str">
        <f>CONCATENATE(S28,C28,D28,E28,F28,G28,H28,I28,J28,K28,L28,M28,N28,O28,P28,Q28)</f>
        <v>Calculate TLC (((( 13,200 PV ÷ 480 SV ) ÷ ( 0.016 TM x 44,903 AFC )) x  1.0 UA ) + 212 MC ) = 19,969 TLC</v>
      </c>
    </row>
    <row r="29" spans="1:40">
      <c r="A29" s="64"/>
      <c r="J29" s="65"/>
      <c r="K29" s="65"/>
      <c r="L29" s="67" t="str">
        <f>TEXT(P28, "#,##0")</f>
        <v>19,969</v>
      </c>
      <c r="M29" s="64" t="s">
        <v>259</v>
      </c>
      <c r="O29" s="62" t="str">
        <f>CONCATENATE(L29,M29)</f>
        <v>19,969 TLC</v>
      </c>
      <c r="R29" s="64"/>
    </row>
    <row r="30" spans="1:40">
      <c r="L30" s="65"/>
      <c r="M30" s="65"/>
      <c r="AA30" s="62" t="e">
        <f>IF(ISNA(VLOOKUP(Z16,AA8:AB25,2)=TRUE),0,VLOOKUP(Z16,AA8:AB25,2))</f>
        <v>#REF!</v>
      </c>
      <c r="AB30" s="63" t="e">
        <f>IF(ISNA(VLOOKUP(Z16,AA8:AC25,3)=TRUE),0,VLOOKUP(Z16,AA8:AC25,3))</f>
        <v>#REF!</v>
      </c>
    </row>
    <row r="31" spans="1:40">
      <c r="E31" s="16" t="s">
        <v>237</v>
      </c>
      <c r="L31" s="65"/>
      <c r="M31" s="65"/>
      <c r="P31" s="62">
        <f>ROUND(((((D27/F27)*(H27*J27))*L27)+N27)/1000,1)</f>
        <v>20</v>
      </c>
      <c r="Q31" s="64" t="s">
        <v>488</v>
      </c>
      <c r="T31" s="180" t="str">
        <f>CONCATENATE(P31,Q31)</f>
        <v xml:space="preserve">20 K </v>
      </c>
    </row>
    <row r="32" spans="1:40">
      <c r="C32" s="16"/>
      <c r="D32" s="69"/>
      <c r="E32" s="77"/>
      <c r="F32" s="78"/>
      <c r="G32" s="16"/>
      <c r="H32" s="28"/>
      <c r="I32" s="16"/>
      <c r="J32" s="69"/>
      <c r="K32" s="79"/>
      <c r="L32" s="16"/>
    </row>
    <row r="33" spans="3:40">
      <c r="AB33" s="62"/>
      <c r="AC33" s="62" t="s">
        <v>300</v>
      </c>
      <c r="AH33" s="62" t="s">
        <v>301</v>
      </c>
      <c r="AM33" s="62" t="s">
        <v>302</v>
      </c>
    </row>
    <row r="34" spans="3:40">
      <c r="X34" s="62" t="s">
        <v>34</v>
      </c>
      <c r="Y34" s="93"/>
      <c r="Z34" s="62">
        <f>IF(ISNA(MATCH(Y34,AC34:AC45,0)=TRUE),0,MATCH(Y34,AC34:AC45,0))</f>
        <v>0</v>
      </c>
      <c r="AA34" s="62" t="e">
        <f>AA30</f>
        <v>#REF!</v>
      </c>
      <c r="AB34" s="62">
        <v>1</v>
      </c>
      <c r="AC34" s="62" t="s">
        <v>303</v>
      </c>
      <c r="AD34" s="62">
        <v>18700</v>
      </c>
      <c r="AG34" s="62">
        <v>1</v>
      </c>
      <c r="AH34" s="62" t="s">
        <v>303</v>
      </c>
      <c r="AI34" s="62">
        <v>28700</v>
      </c>
      <c r="AL34" s="62">
        <v>1</v>
      </c>
      <c r="AM34" s="62" t="s">
        <v>303</v>
      </c>
      <c r="AN34" s="62">
        <v>23000</v>
      </c>
    </row>
    <row r="35" spans="3:40">
      <c r="C35" s="64" t="s">
        <v>408</v>
      </c>
      <c r="D35" s="64" t="s">
        <v>414</v>
      </c>
      <c r="E35" s="64" t="s">
        <v>409</v>
      </c>
      <c r="F35" s="64">
        <v>208</v>
      </c>
      <c r="G35" s="64" t="s">
        <v>410</v>
      </c>
      <c r="H35" s="62" t="s">
        <v>415</v>
      </c>
      <c r="I35" s="62" t="s">
        <v>411</v>
      </c>
      <c r="J35" s="62" t="s">
        <v>416</v>
      </c>
      <c r="K35" s="64" t="s">
        <v>412</v>
      </c>
      <c r="L35" s="16" t="s">
        <v>417</v>
      </c>
      <c r="M35" s="62" t="s">
        <v>257</v>
      </c>
      <c r="N35" s="62" t="s">
        <v>418</v>
      </c>
      <c r="O35" s="62" t="s">
        <v>198</v>
      </c>
      <c r="X35" s="62" t="s">
        <v>35</v>
      </c>
      <c r="Y35" s="93"/>
      <c r="Z35" s="62">
        <f>IF(ISNA(MATCH(Y35,AH34:AH44,0)=TRUE),0,MATCH(Y35,AH34:AH44,0))</f>
        <v>0</v>
      </c>
      <c r="AB35" s="62">
        <v>2</v>
      </c>
      <c r="AC35" s="62" t="s">
        <v>304</v>
      </c>
      <c r="AD35" s="62">
        <v>23900</v>
      </c>
      <c r="AG35" s="62">
        <v>2</v>
      </c>
      <c r="AH35" s="62" t="s">
        <v>304</v>
      </c>
      <c r="AI35" s="62">
        <v>38900</v>
      </c>
      <c r="AL35" s="62">
        <v>2</v>
      </c>
      <c r="AM35" s="62" t="s">
        <v>304</v>
      </c>
      <c r="AN35" s="62">
        <v>34700</v>
      </c>
    </row>
    <row r="36" spans="3:40">
      <c r="X36" s="62" t="s">
        <v>40</v>
      </c>
      <c r="Y36" s="93"/>
      <c r="Z36" s="62">
        <f>IF(ISNA(MATCH(Y36,AM34:AM44,0)=TRUE),0,MATCH(Y36,AM34:AM44,0))</f>
        <v>0</v>
      </c>
      <c r="AB36" s="62">
        <v>3</v>
      </c>
      <c r="AC36" s="62" t="s">
        <v>305</v>
      </c>
      <c r="AD36" s="62">
        <v>36500</v>
      </c>
      <c r="AG36" s="62">
        <v>3</v>
      </c>
      <c r="AH36" s="62" t="s">
        <v>305</v>
      </c>
      <c r="AI36" s="62">
        <v>41000</v>
      </c>
      <c r="AL36" s="62">
        <v>3</v>
      </c>
      <c r="AM36" s="62" t="s">
        <v>305</v>
      </c>
      <c r="AN36" s="62">
        <v>38300</v>
      </c>
    </row>
    <row r="37" spans="3:40">
      <c r="AB37" s="62">
        <v>4</v>
      </c>
      <c r="AC37" s="62" t="s">
        <v>306</v>
      </c>
      <c r="AD37" s="62">
        <v>49300</v>
      </c>
      <c r="AG37" s="62">
        <v>4</v>
      </c>
      <c r="AH37" s="62" t="s">
        <v>306</v>
      </c>
      <c r="AI37" s="62">
        <v>46100</v>
      </c>
      <c r="AL37" s="62">
        <v>4</v>
      </c>
      <c r="AM37" s="62" t="s">
        <v>306</v>
      </c>
      <c r="AN37" s="62">
        <v>57500</v>
      </c>
    </row>
    <row r="38" spans="3:40">
      <c r="AB38" s="62">
        <v>5</v>
      </c>
      <c r="AC38" s="62" t="s">
        <v>307</v>
      </c>
      <c r="AD38" s="62">
        <v>62900</v>
      </c>
      <c r="AG38" s="62">
        <v>5</v>
      </c>
      <c r="AH38" s="62" t="s">
        <v>307</v>
      </c>
      <c r="AI38" s="62">
        <v>69400</v>
      </c>
      <c r="AL38" s="62">
        <v>5</v>
      </c>
      <c r="AM38" s="62" t="s">
        <v>307</v>
      </c>
      <c r="AN38" s="62">
        <v>89300</v>
      </c>
    </row>
    <row r="39" spans="3:40">
      <c r="AB39" s="62">
        <v>6</v>
      </c>
      <c r="AC39" s="62" t="s">
        <v>308</v>
      </c>
      <c r="AD39" s="62">
        <v>76900</v>
      </c>
      <c r="AG39" s="62">
        <v>6</v>
      </c>
      <c r="AH39" s="62" t="s">
        <v>308</v>
      </c>
      <c r="AI39" s="62">
        <v>94300</v>
      </c>
      <c r="AL39" s="62">
        <v>6</v>
      </c>
      <c r="AM39" s="62" t="s">
        <v>308</v>
      </c>
      <c r="AN39" s="62">
        <v>97100</v>
      </c>
    </row>
    <row r="40" spans="3:40">
      <c r="AB40" s="62">
        <v>7</v>
      </c>
      <c r="AC40" s="62" t="s">
        <v>309</v>
      </c>
      <c r="AD40" s="62">
        <v>90100</v>
      </c>
      <c r="AG40" s="62">
        <v>7</v>
      </c>
      <c r="AH40" s="62" t="s">
        <v>309</v>
      </c>
      <c r="AI40" s="62">
        <v>119000</v>
      </c>
      <c r="AL40" s="62">
        <v>7</v>
      </c>
      <c r="AM40" s="62" t="s">
        <v>309</v>
      </c>
      <c r="AN40" s="62">
        <v>104200</v>
      </c>
    </row>
    <row r="41" spans="3:40">
      <c r="AB41" s="62">
        <v>8</v>
      </c>
      <c r="AC41" s="62" t="s">
        <v>310</v>
      </c>
      <c r="AD41" s="62">
        <v>101000</v>
      </c>
      <c r="AG41" s="62">
        <v>8</v>
      </c>
      <c r="AH41" s="62" t="s">
        <v>310</v>
      </c>
      <c r="AI41" s="62">
        <v>129900</v>
      </c>
      <c r="AL41" s="62">
        <v>8</v>
      </c>
      <c r="AM41" s="62" t="s">
        <v>310</v>
      </c>
      <c r="AN41" s="62">
        <v>120500</v>
      </c>
    </row>
    <row r="42" spans="3:40">
      <c r="AB42" s="62">
        <v>9</v>
      </c>
      <c r="AC42" s="62" t="s">
        <v>311</v>
      </c>
      <c r="AD42" s="62">
        <v>134200</v>
      </c>
      <c r="AG42" s="62">
        <v>9</v>
      </c>
      <c r="AH42" s="62" t="s">
        <v>311</v>
      </c>
      <c r="AI42" s="62">
        <v>142900</v>
      </c>
      <c r="AL42" s="62">
        <v>9</v>
      </c>
      <c r="AM42" s="62" t="s">
        <v>311</v>
      </c>
      <c r="AN42" s="62">
        <v>135100</v>
      </c>
    </row>
    <row r="43" spans="3:40">
      <c r="C43" s="104" t="s">
        <v>288</v>
      </c>
      <c r="D43" s="62" t="s">
        <v>289</v>
      </c>
      <c r="AB43" s="62">
        <v>10</v>
      </c>
      <c r="AC43" s="62" t="s">
        <v>312</v>
      </c>
      <c r="AD43" s="62">
        <v>180500</v>
      </c>
      <c r="AG43" s="62">
        <v>10</v>
      </c>
      <c r="AH43" s="62" t="s">
        <v>312</v>
      </c>
      <c r="AI43" s="62">
        <v>143800</v>
      </c>
      <c r="AL43" s="62">
        <v>10</v>
      </c>
      <c r="AM43" s="62" t="s">
        <v>312</v>
      </c>
      <c r="AN43" s="62">
        <v>156300</v>
      </c>
    </row>
    <row r="44" spans="3:40">
      <c r="C44" s="104" t="s">
        <v>13</v>
      </c>
      <c r="D44" s="62" t="s">
        <v>91</v>
      </c>
      <c r="AB44" s="62">
        <v>11</v>
      </c>
      <c r="AC44" s="62" t="s">
        <v>313</v>
      </c>
      <c r="AD44" s="62">
        <v>204100</v>
      </c>
      <c r="AG44" s="62">
        <v>11</v>
      </c>
      <c r="AH44" s="62" t="s">
        <v>313</v>
      </c>
      <c r="AI44" s="62">
        <v>144900</v>
      </c>
      <c r="AL44" s="62">
        <v>11</v>
      </c>
      <c r="AM44" s="62" t="s">
        <v>313</v>
      </c>
      <c r="AN44" s="62">
        <v>175400</v>
      </c>
    </row>
    <row r="45" spans="3:40">
      <c r="C45" s="104" t="s">
        <v>92</v>
      </c>
      <c r="D45" s="62" t="s">
        <v>93</v>
      </c>
      <c r="AB45" s="62">
        <v>12</v>
      </c>
      <c r="AC45" s="62" t="s">
        <v>314</v>
      </c>
      <c r="AD45" s="62">
        <v>277800</v>
      </c>
    </row>
    <row r="46" spans="3:40">
      <c r="C46" s="104" t="s">
        <v>94</v>
      </c>
      <c r="D46" s="62" t="s">
        <v>95</v>
      </c>
    </row>
    <row r="47" spans="3:40">
      <c r="C47" s="104" t="s">
        <v>57</v>
      </c>
      <c r="D47" s="62" t="s">
        <v>97</v>
      </c>
      <c r="AF47" s="62" t="e">
        <f>Z16</f>
        <v>#REF!</v>
      </c>
      <c r="AG47" s="62">
        <f>AB2</f>
        <v>1</v>
      </c>
    </row>
    <row r="48" spans="3:40">
      <c r="C48" s="104" t="s">
        <v>100</v>
      </c>
      <c r="D48" s="62" t="s">
        <v>101</v>
      </c>
      <c r="AC48" s="102">
        <f>IF(AB2=0," ",F5)</f>
        <v>100</v>
      </c>
    </row>
    <row r="49" spans="3:37">
      <c r="C49" s="104" t="s">
        <v>52</v>
      </c>
      <c r="D49" s="62" t="s">
        <v>292</v>
      </c>
      <c r="AC49" s="63" t="str">
        <f>IF(AB$2=6,"Plug-In",IF(AB$2=5,"Feeder",IF(AB$2=11,"Feeder",IF(AB$2=0," ",AB5))))</f>
        <v>Steel Conduit</v>
      </c>
      <c r="AF49" s="62">
        <v>1</v>
      </c>
      <c r="AG49" s="62" t="str">
        <f t="shared" ref="AG49:AG69" si="1">IF(AG$47&lt;5,AH49,IF(AG$47=7,AI49,IF(AG$47=8,AI49,IF(AG$47=9,AI49,IF(AG$47=10,AI49,0)))))</f>
        <v>#14 Cable CU</v>
      </c>
      <c r="AH49" s="62" t="s">
        <v>315</v>
      </c>
      <c r="AI49" s="62" t="s">
        <v>316</v>
      </c>
      <c r="AJ49" s="62" t="s">
        <v>317</v>
      </c>
      <c r="AK49" s="62" t="str">
        <f>CONCATENATE(AI49,AJ49)</f>
        <v>#14 Cable AL AL</v>
      </c>
    </row>
    <row r="50" spans="3:37">
      <c r="C50" s="104" t="s">
        <v>102</v>
      </c>
      <c r="D50" s="62" t="s">
        <v>103</v>
      </c>
      <c r="AC50" s="103" t="e">
        <f>IF(AB$2=6,"Busway CU",IF(AB$2=5,"Busway CU",IF(AB$2=11,"Busway AL",IF(AB$2=0," ",AC77))))</f>
        <v>#REF!</v>
      </c>
      <c r="AF50" s="62">
        <f t="shared" ref="AF50:AF69" si="2">AF49+1</f>
        <v>2</v>
      </c>
      <c r="AG50" s="62" t="str">
        <f t="shared" si="1"/>
        <v>#12 Cable CU</v>
      </c>
      <c r="AH50" s="62" t="s">
        <v>318</v>
      </c>
      <c r="AI50" s="62" t="s">
        <v>319</v>
      </c>
      <c r="AJ50" s="62" t="s">
        <v>317</v>
      </c>
    </row>
    <row r="51" spans="3:37">
      <c r="C51" s="104" t="s">
        <v>104</v>
      </c>
      <c r="D51" s="62" t="s">
        <v>293</v>
      </c>
      <c r="AC51" s="63" t="e">
        <f>IF(AB$2=5,Y34,IF(AB$2=6,Y35,IF(AB$2=11,Y36,IF(AB$2=0," ",AF71))))</f>
        <v>#REF!</v>
      </c>
      <c r="AF51" s="62">
        <f t="shared" si="2"/>
        <v>3</v>
      </c>
      <c r="AG51" s="62" t="str">
        <f t="shared" si="1"/>
        <v>#10 Cable CU</v>
      </c>
      <c r="AH51" s="62" t="s">
        <v>320</v>
      </c>
      <c r="AI51" s="62" t="s">
        <v>321</v>
      </c>
      <c r="AJ51" s="62" t="s">
        <v>317</v>
      </c>
    </row>
    <row r="52" spans="3:37">
      <c r="C52" s="104" t="s">
        <v>89</v>
      </c>
      <c r="D52" s="62" t="s">
        <v>90</v>
      </c>
      <c r="AC52" s="104"/>
      <c r="AF52" s="62">
        <f t="shared" si="2"/>
        <v>4</v>
      </c>
      <c r="AG52" s="62" t="str">
        <f t="shared" si="1"/>
        <v>#8 Cable CU</v>
      </c>
      <c r="AH52" s="62" t="s">
        <v>322</v>
      </c>
      <c r="AI52" s="62" t="s">
        <v>323</v>
      </c>
      <c r="AJ52" s="62" t="s">
        <v>317</v>
      </c>
    </row>
    <row r="53" spans="3:37">
      <c r="C53" s="104" t="s">
        <v>419</v>
      </c>
      <c r="D53" s="62" t="s">
        <v>420</v>
      </c>
      <c r="AC53" s="104"/>
      <c r="AF53" s="62">
        <f t="shared" si="2"/>
        <v>5</v>
      </c>
      <c r="AG53" s="62" t="str">
        <f t="shared" si="1"/>
        <v>#6 Cable CU</v>
      </c>
      <c r="AH53" s="62" t="s">
        <v>324</v>
      </c>
      <c r="AI53" s="62" t="s">
        <v>325</v>
      </c>
      <c r="AJ53" s="62" t="s">
        <v>317</v>
      </c>
    </row>
    <row r="54" spans="3:37">
      <c r="C54" s="104" t="s">
        <v>294</v>
      </c>
      <c r="D54" s="62" t="s">
        <v>295</v>
      </c>
      <c r="AC54" s="104"/>
      <c r="AF54" s="62">
        <f t="shared" si="2"/>
        <v>6</v>
      </c>
      <c r="AG54" s="62" t="str">
        <f t="shared" si="1"/>
        <v>#4 Cable CU</v>
      </c>
      <c r="AH54" s="62" t="s">
        <v>326</v>
      </c>
      <c r="AI54" s="62" t="s">
        <v>327</v>
      </c>
      <c r="AJ54" s="62" t="s">
        <v>317</v>
      </c>
    </row>
    <row r="55" spans="3:37">
      <c r="C55" s="104" t="s">
        <v>421</v>
      </c>
      <c r="D55" s="62" t="s">
        <v>422</v>
      </c>
      <c r="AC55" s="104"/>
      <c r="AF55" s="62">
        <f t="shared" si="2"/>
        <v>7</v>
      </c>
      <c r="AG55" s="62" t="str">
        <f t="shared" si="1"/>
        <v>#3 Cable CU</v>
      </c>
      <c r="AH55" s="62" t="s">
        <v>328</v>
      </c>
      <c r="AI55" s="62" t="s">
        <v>329</v>
      </c>
      <c r="AJ55" s="62" t="s">
        <v>317</v>
      </c>
    </row>
    <row r="56" spans="3:37">
      <c r="C56" s="104" t="s">
        <v>54</v>
      </c>
      <c r="D56" s="62" t="s">
        <v>296</v>
      </c>
      <c r="AB56" s="104">
        <v>1</v>
      </c>
      <c r="AC56" s="63" t="s">
        <v>330</v>
      </c>
      <c r="AF56" s="62">
        <f t="shared" si="2"/>
        <v>8</v>
      </c>
      <c r="AG56" s="62" t="str">
        <f t="shared" si="1"/>
        <v>#2 Cable CU</v>
      </c>
      <c r="AH56" s="62" t="s">
        <v>331</v>
      </c>
      <c r="AI56" s="62" t="s">
        <v>332</v>
      </c>
      <c r="AJ56" s="62" t="s">
        <v>317</v>
      </c>
    </row>
    <row r="57" spans="3:37">
      <c r="C57" s="104" t="s">
        <v>297</v>
      </c>
      <c r="D57" s="62" t="s">
        <v>298</v>
      </c>
      <c r="AB57" s="104">
        <f t="shared" ref="AB57:AB75" si="3">AB56+1</f>
        <v>2</v>
      </c>
      <c r="AC57" s="63" t="s">
        <v>333</v>
      </c>
      <c r="AF57" s="62">
        <f t="shared" si="2"/>
        <v>9</v>
      </c>
      <c r="AG57" s="62" t="str">
        <f t="shared" si="1"/>
        <v>#1 Cable CU</v>
      </c>
      <c r="AH57" s="62" t="s">
        <v>334</v>
      </c>
      <c r="AI57" s="62" t="s">
        <v>335</v>
      </c>
      <c r="AJ57" s="62" t="s">
        <v>317</v>
      </c>
    </row>
    <row r="58" spans="3:37">
      <c r="C58" s="104" t="s">
        <v>96</v>
      </c>
      <c r="D58" s="62" t="s">
        <v>299</v>
      </c>
      <c r="AB58" s="104">
        <f t="shared" si="3"/>
        <v>3</v>
      </c>
      <c r="AC58" s="63" t="s">
        <v>336</v>
      </c>
      <c r="AF58" s="62">
        <f t="shared" si="2"/>
        <v>10</v>
      </c>
      <c r="AG58" s="62" t="str">
        <f t="shared" si="1"/>
        <v>#1/0 Cable CU</v>
      </c>
      <c r="AH58" s="62" t="s">
        <v>337</v>
      </c>
      <c r="AI58" s="62" t="s">
        <v>338</v>
      </c>
      <c r="AJ58" s="62" t="s">
        <v>317</v>
      </c>
    </row>
    <row r="59" spans="3:37">
      <c r="C59" s="64" t="s">
        <v>105</v>
      </c>
      <c r="D59" s="64" t="s">
        <v>105</v>
      </c>
      <c r="AB59" s="104">
        <f t="shared" si="3"/>
        <v>4</v>
      </c>
      <c r="AC59" s="63" t="s">
        <v>339</v>
      </c>
      <c r="AF59" s="62">
        <f t="shared" si="2"/>
        <v>11</v>
      </c>
      <c r="AG59" s="62" t="str">
        <f t="shared" si="1"/>
        <v>#2/0 Cable CU</v>
      </c>
      <c r="AH59" s="62" t="s">
        <v>340</v>
      </c>
      <c r="AI59" s="62" t="s">
        <v>341</v>
      </c>
      <c r="AJ59" s="62" t="s">
        <v>317</v>
      </c>
    </row>
    <row r="60" spans="3:37">
      <c r="C60" s="64" t="s">
        <v>105</v>
      </c>
      <c r="D60" s="64" t="s">
        <v>105</v>
      </c>
      <c r="AB60" s="104">
        <f t="shared" si="3"/>
        <v>5</v>
      </c>
      <c r="AC60" s="63" t="s">
        <v>342</v>
      </c>
      <c r="AF60" s="62">
        <f t="shared" si="2"/>
        <v>12</v>
      </c>
      <c r="AG60" s="62" t="str">
        <f t="shared" si="1"/>
        <v>#3/0 Cable CU</v>
      </c>
      <c r="AH60" s="62" t="s">
        <v>343</v>
      </c>
      <c r="AI60" s="62" t="s">
        <v>344</v>
      </c>
      <c r="AJ60" s="62" t="s">
        <v>317</v>
      </c>
    </row>
    <row r="61" spans="3:37">
      <c r="C61" s="64" t="s">
        <v>105</v>
      </c>
      <c r="D61" s="64" t="s">
        <v>105</v>
      </c>
      <c r="AB61" s="104">
        <f t="shared" si="3"/>
        <v>6</v>
      </c>
      <c r="AC61" s="63" t="s">
        <v>345</v>
      </c>
      <c r="AF61" s="62">
        <f t="shared" si="2"/>
        <v>13</v>
      </c>
      <c r="AG61" s="62" t="str">
        <f t="shared" si="1"/>
        <v>#4/0 Cable CU</v>
      </c>
      <c r="AH61" s="62" t="s">
        <v>346</v>
      </c>
      <c r="AI61" s="62" t="s">
        <v>347</v>
      </c>
      <c r="AJ61" s="62" t="s">
        <v>317</v>
      </c>
    </row>
    <row r="62" spans="3:37">
      <c r="C62" s="64" t="s">
        <v>105</v>
      </c>
      <c r="D62" s="64" t="s">
        <v>105</v>
      </c>
      <c r="AB62" s="104">
        <f t="shared" si="3"/>
        <v>7</v>
      </c>
      <c r="AC62" s="63" t="s">
        <v>348</v>
      </c>
      <c r="AF62" s="62">
        <f t="shared" si="2"/>
        <v>14</v>
      </c>
      <c r="AG62" s="62" t="str">
        <f t="shared" si="1"/>
        <v>250 MCM Cable CU</v>
      </c>
      <c r="AH62" s="62" t="s">
        <v>349</v>
      </c>
      <c r="AI62" s="62" t="s">
        <v>350</v>
      </c>
      <c r="AJ62" s="62" t="s">
        <v>317</v>
      </c>
    </row>
    <row r="63" spans="3:37">
      <c r="C63" s="64" t="s">
        <v>105</v>
      </c>
      <c r="D63" s="64" t="s">
        <v>105</v>
      </c>
      <c r="AB63" s="104">
        <f t="shared" si="3"/>
        <v>8</v>
      </c>
      <c r="AC63" s="63" t="s">
        <v>351</v>
      </c>
      <c r="AF63" s="62">
        <f t="shared" si="2"/>
        <v>15</v>
      </c>
      <c r="AG63" s="62" t="str">
        <f t="shared" si="1"/>
        <v>300 MCM Cable CU</v>
      </c>
      <c r="AH63" s="62" t="s">
        <v>352</v>
      </c>
      <c r="AI63" s="62" t="s">
        <v>353</v>
      </c>
      <c r="AJ63" s="62" t="s">
        <v>317</v>
      </c>
    </row>
    <row r="64" spans="3:37">
      <c r="C64" s="64" t="s">
        <v>105</v>
      </c>
      <c r="D64" s="64" t="s">
        <v>105</v>
      </c>
      <c r="AB64" s="104">
        <f t="shared" si="3"/>
        <v>9</v>
      </c>
      <c r="AC64" s="63" t="s">
        <v>354</v>
      </c>
      <c r="AF64" s="62">
        <f t="shared" si="2"/>
        <v>16</v>
      </c>
      <c r="AG64" s="62" t="str">
        <f t="shared" si="1"/>
        <v>350 MCM Cable CU</v>
      </c>
      <c r="AH64" s="62" t="s">
        <v>355</v>
      </c>
      <c r="AI64" s="62" t="s">
        <v>356</v>
      </c>
      <c r="AJ64" s="62" t="s">
        <v>317</v>
      </c>
    </row>
    <row r="65" spans="3:36">
      <c r="C65" s="64" t="s">
        <v>105</v>
      </c>
      <c r="D65" s="64" t="s">
        <v>105</v>
      </c>
      <c r="AB65" s="104">
        <f t="shared" si="3"/>
        <v>10</v>
      </c>
      <c r="AC65" s="63" t="s">
        <v>357</v>
      </c>
      <c r="AF65" s="62">
        <f t="shared" si="2"/>
        <v>17</v>
      </c>
      <c r="AG65" s="62" t="str">
        <f t="shared" si="1"/>
        <v>400 MCM Cable CU</v>
      </c>
      <c r="AH65" s="62" t="s">
        <v>358</v>
      </c>
      <c r="AI65" s="62" t="s">
        <v>359</v>
      </c>
      <c r="AJ65" s="62" t="s">
        <v>317</v>
      </c>
    </row>
    <row r="66" spans="3:36">
      <c r="C66" s="64" t="s">
        <v>105</v>
      </c>
      <c r="D66" s="64" t="s">
        <v>105</v>
      </c>
      <c r="AB66" s="104">
        <f t="shared" si="3"/>
        <v>11</v>
      </c>
      <c r="AC66" s="63" t="s">
        <v>360</v>
      </c>
      <c r="AF66" s="62">
        <f t="shared" si="2"/>
        <v>18</v>
      </c>
      <c r="AG66" s="62" t="str">
        <f t="shared" si="1"/>
        <v>500 MCM Cable CU</v>
      </c>
      <c r="AH66" s="62" t="s">
        <v>361</v>
      </c>
      <c r="AI66" s="62" t="s">
        <v>362</v>
      </c>
      <c r="AJ66" s="62" t="s">
        <v>317</v>
      </c>
    </row>
    <row r="67" spans="3:36">
      <c r="AB67" s="104">
        <f t="shared" si="3"/>
        <v>12</v>
      </c>
      <c r="AC67" s="63" t="s">
        <v>363</v>
      </c>
      <c r="AF67" s="62">
        <f t="shared" si="2"/>
        <v>19</v>
      </c>
      <c r="AG67" s="62" t="str">
        <f t="shared" si="1"/>
        <v>600 MCM Cable CU</v>
      </c>
      <c r="AH67" s="62" t="s">
        <v>364</v>
      </c>
      <c r="AI67" s="62" t="s">
        <v>365</v>
      </c>
      <c r="AJ67" s="62" t="s">
        <v>317</v>
      </c>
    </row>
    <row r="68" spans="3:36">
      <c r="AB68" s="104">
        <f t="shared" si="3"/>
        <v>13</v>
      </c>
      <c r="AC68" s="63" t="s">
        <v>366</v>
      </c>
      <c r="AF68" s="62">
        <f t="shared" si="2"/>
        <v>20</v>
      </c>
      <c r="AG68" s="62" t="str">
        <f t="shared" si="1"/>
        <v>750 MCM Cable CU</v>
      </c>
      <c r="AH68" s="62" t="s">
        <v>367</v>
      </c>
      <c r="AI68" s="62" t="s">
        <v>368</v>
      </c>
      <c r="AJ68" s="62" t="s">
        <v>317</v>
      </c>
    </row>
    <row r="69" spans="3:36">
      <c r="AB69" s="104">
        <f t="shared" si="3"/>
        <v>14</v>
      </c>
      <c r="AC69" s="63" t="s">
        <v>369</v>
      </c>
      <c r="AF69" s="62">
        <f t="shared" si="2"/>
        <v>21</v>
      </c>
      <c r="AG69" s="62" t="str">
        <f t="shared" si="1"/>
        <v>1000 MCM Cable CU</v>
      </c>
      <c r="AH69" s="62" t="s">
        <v>370</v>
      </c>
      <c r="AI69" s="62" t="s">
        <v>371</v>
      </c>
      <c r="AJ69" s="62" t="s">
        <v>317</v>
      </c>
    </row>
    <row r="70" spans="3:36">
      <c r="AB70" s="104">
        <f t="shared" si="3"/>
        <v>15</v>
      </c>
      <c r="AC70" s="63" t="s">
        <v>372</v>
      </c>
    </row>
    <row r="71" spans="3:36">
      <c r="AB71" s="104">
        <f t="shared" si="3"/>
        <v>16</v>
      </c>
      <c r="AC71" s="63" t="s">
        <v>373</v>
      </c>
      <c r="AF71" s="62" t="e">
        <f>VLOOKUP(AF47,AF49:AG69,2)</f>
        <v>#REF!</v>
      </c>
    </row>
    <row r="72" spans="3:36">
      <c r="AB72" s="104">
        <f t="shared" si="3"/>
        <v>17</v>
      </c>
      <c r="AC72" s="63" t="s">
        <v>374</v>
      </c>
    </row>
    <row r="73" spans="3:36">
      <c r="AB73" s="104">
        <f t="shared" si="3"/>
        <v>18</v>
      </c>
      <c r="AC73" s="63" t="s">
        <v>375</v>
      </c>
    </row>
    <row r="74" spans="3:36">
      <c r="AB74" s="104">
        <f t="shared" si="3"/>
        <v>19</v>
      </c>
      <c r="AC74" s="63" t="s">
        <v>376</v>
      </c>
    </row>
    <row r="75" spans="3:36">
      <c r="AB75" s="104">
        <f t="shared" si="3"/>
        <v>20</v>
      </c>
      <c r="AC75" s="63" t="s">
        <v>377</v>
      </c>
    </row>
    <row r="77" spans="3:36">
      <c r="AC77" s="62" t="e">
        <f>VLOOKUP(L5,AB56:AC75,2)</f>
        <v>#REF!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88</vt:i4>
      </vt:variant>
    </vt:vector>
  </HeadingPairs>
  <TitlesOfParts>
    <vt:vector size="100" baseType="lpstr">
      <vt:lpstr>Input</vt:lpstr>
      <vt:lpstr>M Loads</vt:lpstr>
      <vt:lpstr>M Feeders</vt:lpstr>
      <vt:lpstr>Calcs</vt:lpstr>
      <vt:lpstr>1-Line</vt:lpstr>
      <vt:lpstr>Load Summary</vt:lpstr>
      <vt:lpstr>Short 1</vt:lpstr>
      <vt:lpstr>Short 2</vt:lpstr>
      <vt:lpstr>Short 3</vt:lpstr>
      <vt:lpstr>Short 4</vt:lpstr>
      <vt:lpstr>Short 5</vt:lpstr>
      <vt:lpstr>Short 6</vt:lpstr>
      <vt:lpstr>ATS</vt:lpstr>
      <vt:lpstr>CIR_01</vt:lpstr>
      <vt:lpstr>CIR_02</vt:lpstr>
      <vt:lpstr>CIR_03</vt:lpstr>
      <vt:lpstr>CIR_04</vt:lpstr>
      <vt:lpstr>CIR_05</vt:lpstr>
      <vt:lpstr>CIR_06</vt:lpstr>
      <vt:lpstr>CIR_07</vt:lpstr>
      <vt:lpstr>CIR_08</vt:lpstr>
      <vt:lpstr>CIR_09</vt:lpstr>
      <vt:lpstr>CIR_10</vt:lpstr>
      <vt:lpstr>CIR_11</vt:lpstr>
      <vt:lpstr>CIR_12</vt:lpstr>
      <vt:lpstr>CIR_13</vt:lpstr>
      <vt:lpstr>CIR_14</vt:lpstr>
      <vt:lpstr>CIR_15</vt:lpstr>
      <vt:lpstr>CIR_16</vt:lpstr>
      <vt:lpstr>CIR_17</vt:lpstr>
      <vt:lpstr>CIR_18</vt:lpstr>
      <vt:lpstr>CIR_19</vt:lpstr>
      <vt:lpstr>CIR_20</vt:lpstr>
      <vt:lpstr>CIR_21</vt:lpstr>
      <vt:lpstr>CIR_22</vt:lpstr>
      <vt:lpstr>CIR_23</vt:lpstr>
      <vt:lpstr>CIR_24</vt:lpstr>
      <vt:lpstr>CIRCUITS</vt:lpstr>
      <vt:lpstr>CT</vt:lpstr>
      <vt:lpstr>ERROR</vt:lpstr>
      <vt:lpstr>FEEDER_SIZING</vt:lpstr>
      <vt:lpstr>GENSET</vt:lpstr>
      <vt:lpstr>GROUND</vt:lpstr>
      <vt:lpstr>MAIN</vt:lpstr>
      <vt:lpstr>METER</vt:lpstr>
      <vt:lpstr>METER_01</vt:lpstr>
      <vt:lpstr>METER_02</vt:lpstr>
      <vt:lpstr>METER_03</vt:lpstr>
      <vt:lpstr>METER_04</vt:lpstr>
      <vt:lpstr>METER_05</vt:lpstr>
      <vt:lpstr>METER_06</vt:lpstr>
      <vt:lpstr>METER_07</vt:lpstr>
      <vt:lpstr>METER_08</vt:lpstr>
      <vt:lpstr>METER_09</vt:lpstr>
      <vt:lpstr>METER_10</vt:lpstr>
      <vt:lpstr>METER_11</vt:lpstr>
      <vt:lpstr>METER_12</vt:lpstr>
      <vt:lpstr>METER_13</vt:lpstr>
      <vt:lpstr>METER_14</vt:lpstr>
      <vt:lpstr>METER_15</vt:lpstr>
      <vt:lpstr>METER_16</vt:lpstr>
      <vt:lpstr>METER_17</vt:lpstr>
      <vt:lpstr>METER_18</vt:lpstr>
      <vt:lpstr>METER_19</vt:lpstr>
      <vt:lpstr>METER_20</vt:lpstr>
      <vt:lpstr>METER_21</vt:lpstr>
      <vt:lpstr>METER_22</vt:lpstr>
      <vt:lpstr>METER_23</vt:lpstr>
      <vt:lpstr>METER_24</vt:lpstr>
      <vt:lpstr>MIN_NET_VA</vt:lpstr>
      <vt:lpstr>Calcs!Print_Area</vt:lpstr>
      <vt:lpstr>SAMPS01</vt:lpstr>
      <vt:lpstr>SAMPS02</vt:lpstr>
      <vt:lpstr>SAMPS03</vt:lpstr>
      <vt:lpstr>SAMPS04</vt:lpstr>
      <vt:lpstr>SAMPS05</vt:lpstr>
      <vt:lpstr>SAMPS06</vt:lpstr>
      <vt:lpstr>SAMPS07</vt:lpstr>
      <vt:lpstr>SAMPS08</vt:lpstr>
      <vt:lpstr>SAMPS09</vt:lpstr>
      <vt:lpstr>SAMPS10</vt:lpstr>
      <vt:lpstr>SAMPS11</vt:lpstr>
      <vt:lpstr>SAMPS12</vt:lpstr>
      <vt:lpstr>SAMPS13</vt:lpstr>
      <vt:lpstr>SAMPS14</vt:lpstr>
      <vt:lpstr>SAMPS15</vt:lpstr>
      <vt:lpstr>SAMPS16</vt:lpstr>
      <vt:lpstr>SAMPS17</vt:lpstr>
      <vt:lpstr>SAMPS18</vt:lpstr>
      <vt:lpstr>SAMPS19</vt:lpstr>
      <vt:lpstr>SAMPS20</vt:lpstr>
      <vt:lpstr>SAMPS21</vt:lpstr>
      <vt:lpstr>SAMPS22</vt:lpstr>
      <vt:lpstr>SAMPS23</vt:lpstr>
      <vt:lpstr>SAMPS24</vt:lpstr>
      <vt:lpstr>SHOW_AFC</vt:lpstr>
      <vt:lpstr>SHOW_LENGTH</vt:lpstr>
      <vt:lpstr>SHOW_TRUE</vt:lpstr>
      <vt:lpstr>SHOW_VD</vt:lpstr>
      <vt:lpstr>UNDER_OVER</vt:lpstr>
    </vt:vector>
  </TitlesOfParts>
  <Company>Durand Associates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Durand</dc:creator>
  <cp:lastModifiedBy>DURAND</cp:lastModifiedBy>
  <cp:lastPrinted>2007-11-28T17:10:59Z</cp:lastPrinted>
  <dcterms:created xsi:type="dcterms:W3CDTF">2005-10-12T17:31:43Z</dcterms:created>
  <dcterms:modified xsi:type="dcterms:W3CDTF">2025-11-04T21:06:04Z</dcterms:modified>
</cp:coreProperties>
</file>